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.3 静脉产业园机电材料年度采购项目\1-招标文件会审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Sheet1!$A$2:$N$32</definedName>
    <definedName name="_xlnm.Print_Area" localSheetId="0">Sheet1!$A$1:$N$32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2" name="ID_92A979437396481B862973C03E2BC40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91350" y="698500"/>
          <a:ext cx="794385" cy="4210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84A1CC99E4B1490CA5805C4E7FA48B5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991350" y="2413000"/>
          <a:ext cx="631190" cy="4235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66A1C9F677FB4FC880EBDA3F18DC7D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991350" y="3270250"/>
          <a:ext cx="743585" cy="3162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A770F2DE8855488883B6B9424AD7F6A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991350" y="4984750"/>
          <a:ext cx="600075" cy="4514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A75AAB2E92C14C24A64DD08BBA960C0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991350" y="5842000"/>
          <a:ext cx="692785" cy="4292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0840B9A646C54E9387D5C4D01E56CA8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991350" y="7556500"/>
          <a:ext cx="648335" cy="40449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FC35EAA5AEEA43C98DEFB574B72F09E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705725" y="11010900"/>
          <a:ext cx="5819775" cy="58388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38889CFFDA33423285DDC0F8AEC659E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705725" y="11722100"/>
          <a:ext cx="5810250" cy="57626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0AB7AE44D76E4C9881697D7A093C68CD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7450455" y="1260475"/>
          <a:ext cx="6838950" cy="6162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A859D79D38AB4B4BB2D331E39905C7CD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7666990" y="6661150"/>
          <a:ext cx="817880" cy="132270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<sst xmlns="http://schemas.openxmlformats.org/spreadsheetml/2006/main" count="172" uniqueCount="83">
  <si>
    <t>阜阳市静脉产业园2026年机电材料年度采购项目报价单</t>
  </si>
  <si>
    <t>序号</t>
  </si>
  <si>
    <t>类别</t>
  </si>
  <si>
    <t>产品名称</t>
  </si>
  <si>
    <t>规格型号</t>
  </si>
  <si>
    <t>质量标准或推荐品牌</t>
  </si>
  <si>
    <t>单位</t>
  </si>
  <si>
    <t>数量</t>
  </si>
  <si>
    <t>需求产品图片</t>
  </si>
  <si>
    <t>不含税单价限价</t>
  </si>
  <si>
    <t>不含税限价合计</t>
  </si>
  <si>
    <t>响应人不含税报价</t>
  </si>
  <si>
    <t>不含税合计（元）</t>
  </si>
  <si>
    <t>使用场景/设备</t>
  </si>
  <si>
    <t>备注</t>
  </si>
  <si>
    <t>13%含税限价</t>
  </si>
  <si>
    <t>含税合计</t>
  </si>
  <si>
    <t>耗材</t>
  </si>
  <si>
    <t>不锈钢钢板</t>
  </si>
  <si>
    <t>单块3m×3m，厚度5mm；材质304不锈钢材质，可采用多块板材拼接，总面积满足需求即可</t>
  </si>
  <si>
    <t>国标</t>
  </si>
  <si>
    <t>块</t>
  </si>
  <si>
    <t>出渣车尾部做挡板</t>
  </si>
  <si>
    <t>不锈钢销轴</t>
  </si>
  <si>
    <t>M12*90，304不锈钢材质</t>
  </si>
  <si>
    <t>个</t>
  </si>
  <si>
    <t>水利制浆机气动阀门污泥干化闸板阀</t>
  </si>
  <si>
    <t>防冻液</t>
  </si>
  <si>
    <t>每桶4公斤，-25℃乙二醇型</t>
  </si>
  <si>
    <t>桶</t>
  </si>
  <si>
    <t>除臭排污泵</t>
  </si>
  <si>
    <t>接近开关</t>
  </si>
  <si>
    <t>LJ12A3‑4‑Z/EX</t>
  </si>
  <si>
    <t>尼龙棒</t>
  </si>
  <si>
    <t>∅21.76mm，MC浇铸尼龙材质</t>
  </si>
  <si>
    <t>米</t>
  </si>
  <si>
    <t>预处理机泵</t>
  </si>
  <si>
    <t>三角带</t>
  </si>
  <si>
    <t>3V500，橡胶材质</t>
  </si>
  <si>
    <t>浙江三维、三力士、金久龙</t>
  </si>
  <si>
    <t>根</t>
  </si>
  <si>
    <t>预处理离心机</t>
  </si>
  <si>
    <t>5V-6000，橡胶材质</t>
  </si>
  <si>
    <t>预处理水利制浆机</t>
  </si>
  <si>
    <t>B 1956Li 1996Ld，橡胶材质</t>
  </si>
  <si>
    <t>污泥干化送风机房</t>
  </si>
  <si>
    <t>SPA1557LW，橡胶材质</t>
  </si>
  <si>
    <t>SPA1700LW，橡胶材质</t>
  </si>
  <si>
    <t>SPB1850LW，橡胶材质</t>
  </si>
  <si>
    <t>SPB3000，橡胶材质</t>
  </si>
  <si>
    <t>除臭风机</t>
  </si>
  <si>
    <t>SPC4400，橡胶材质</t>
  </si>
  <si>
    <t>SPC4450，橡胶材质</t>
  </si>
  <si>
    <t>SPC4900，橡胶材质</t>
  </si>
  <si>
    <t>SPZ1270LW，橡胶材质</t>
  </si>
  <si>
    <t>XPB1950，橡胶材质</t>
  </si>
  <si>
    <t>污水离心机</t>
  </si>
  <si>
    <t>XPB2650，橡胶材质</t>
  </si>
  <si>
    <t>沼气净化罗茨鼓风机</t>
  </si>
  <si>
    <t>XPB3000，橡胶材质</t>
  </si>
  <si>
    <t>污水鼓风机</t>
  </si>
  <si>
    <t>检修设备</t>
  </si>
  <si>
    <t>隔膜维修包</t>
  </si>
  <si>
    <t>1.适配 SEKO MS1C138C41C4080 除臭加药计量泵；2.含 PTFE 隔膜片、进出口两套单向阀（阀球 + 阀座）、全套耐腐 O 型圈；3.原厂或同等品质全新配件</t>
  </si>
  <si>
    <t>套</t>
  </si>
  <si>
    <t>除臭加药泵</t>
  </si>
  <si>
    <t>落地式砂轮机</t>
  </si>
  <si>
    <t>单相220V，落地式MD3020，包含4个砂轮</t>
  </si>
  <si>
    <t>生产维护</t>
  </si>
  <si>
    <t>内磨机</t>
  </si>
  <si>
    <t>额定电压220V，输入功率400W，包含锥形磨头5个、圆形磨头5个，磨头最大直径25mm</t>
  </si>
  <si>
    <t>东成、锐奇、大有</t>
  </si>
  <si>
    <t>气动泵</t>
  </si>
  <si>
    <t>泵型号：QBY3‑40SFFS1. 泵体材质：PP 聚丙烯；隔膜：PTFE 特氟龙；阀球：PTFE；阀座：PP、 性能参数：DN40 进出口；最大输出压力 0.7MPa；供气压力 0.2～0.7MPa；允许通过固体颗粒≤5mm；介质温度≤80℃；流量 4～5m³/h；自吸高度 1～2m、 随泵配套备件：PTFE 特氟龙隔膜片4 片，止回阀组件（PTFE 阀球 + PP 阀座 + 密封件）：2 套</t>
  </si>
  <si>
    <t>现场地沟排污抽水</t>
  </si>
  <si>
    <t>手枪钻</t>
  </si>
  <si>
    <t>额定电压220V，输入功率230W，铁夹头，包含1套6MM至13MM麻花钻头</t>
  </si>
  <si>
    <t>轴承加热器</t>
  </si>
  <si>
    <t>CX-DC-3.6，内径Ф30-160mm</t>
  </si>
  <si>
    <r>
      <rPr>
        <sz val="10"/>
        <color theme="1"/>
        <rFont val="宋体"/>
        <charset val="134"/>
        <scheme val="minor"/>
      </rPr>
      <t>增值税税率</t>
    </r>
    <r>
      <rPr>
        <u/>
        <sz val="10"/>
        <color theme="1"/>
        <rFont val="宋体"/>
        <charset val="134"/>
        <scheme val="minor"/>
      </rPr>
      <t xml:space="preserve">  </t>
    </r>
    <r>
      <rPr>
        <sz val="10"/>
        <color theme="1"/>
        <rFont val="宋体"/>
        <charset val="134"/>
        <scheme val="minor"/>
      </rPr>
      <t>%</t>
    </r>
  </si>
  <si>
    <t>含税合计（元）</t>
  </si>
  <si>
    <t>注：
1、以上含税总价中包含材料成本、运输费、包装费、劳务费、保险、利润、税金及涉及到该货物到场的一切费用，采购方无需支付任何其他费用；
2、供应商按自身纳税身份选用1%、3%、13%税率报价。</t>
  </si>
  <si>
    <t>响应人名称（加盖公章）：
法定代表人或授权代理人签字：          
日期：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</si>
</sst>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176" fontId="2" fillId="0" borderId="0" xfId="0" applyNumberFormat="1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2"/>
  <sheetViews>
    <sheetView tabSelected="1" view="pageBreakPreview" zoomScaleNormal="100" workbookViewId="0">
      <pane xSplit="4" ySplit="2" topLeftCell="E3" activePane="bottomRight" state="frozen"/>
      <selection/>
      <selection pane="topRight"/>
      <selection pane="bottomLeft"/>
      <selection pane="bottomRight" activeCell="M10" sqref="M10"/>
    </sheetView>
  </sheetViews>
  <sheetFormatPr defaultColWidth="9" defaultRowHeight="12"/>
  <cols>
    <col min="1" max="1" width="4.125" style="3" customWidth="1"/>
    <col min="2" max="2" width="7.125" style="3" customWidth="1"/>
    <col min="3" max="3" width="10.375" style="3" customWidth="1"/>
    <col min="4" max="4" width="25.875" style="4" customWidth="1"/>
    <col min="5" max="5" width="13" style="3" customWidth="1"/>
    <col min="6" max="7" width="4.125" style="3" customWidth="1"/>
    <col min="8" max="8" width="8.5" style="5" customWidth="1"/>
    <col min="9" max="10" width="9.375" style="6" customWidth="1"/>
    <col min="11" max="12" width="9.375" style="3" customWidth="1"/>
    <col min="13" max="13" width="18.125" style="4" customWidth="1"/>
    <col min="14" max="14" width="4.125" style="4" customWidth="1"/>
    <col min="15" max="15" width="10.5" style="4" customWidth="1"/>
    <col min="16" max="16" width="9" style="4"/>
    <col min="17" max="17" width="9" style="7" customWidth="1"/>
    <col min="18" max="16384" width="9" style="7"/>
  </cols>
  <sheetData>
    <row r="1" ht="28" customHeight="1" spans="1:17">
      <c r="A1" s="8" t="s">
        <v>0</v>
      </c>
      <c r="B1" s="8"/>
      <c r="C1" s="8"/>
      <c r="D1" s="9"/>
      <c r="E1" s="8"/>
      <c r="F1" s="8"/>
      <c r="G1" s="8"/>
      <c r="H1" s="8"/>
      <c r="I1" s="10"/>
      <c r="J1" s="10"/>
      <c r="K1" s="8"/>
      <c r="L1" s="8"/>
      <c r="M1" s="9"/>
      <c r="N1" s="11"/>
    </row>
    <row r="2" ht="24" spans="1:17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12" t="s">
        <v>8</v>
      </c>
      <c r="I2" s="10" t="s">
        <v>9</v>
      </c>
      <c r="J2" s="10" t="s">
        <v>10</v>
      </c>
      <c r="K2" s="8" t="s">
        <v>11</v>
      </c>
      <c r="L2" s="8" t="s">
        <v>12</v>
      </c>
      <c r="M2" s="9" t="s">
        <v>13</v>
      </c>
      <c r="N2" s="11" t="s">
        <v>14</v>
      </c>
      <c r="O2" s="4" t="s">
        <v>15</v>
      </c>
      <c r="P2" s="4" t="s">
        <v>16</v>
      </c>
    </row>
    <row r="3" s="1" customFormat="1" ht="60" customHeight="1" spans="1:17">
      <c r="A3" s="13">
        <f t="shared" ref="A3:A21" si="0" xml:space="preserve">ROW()-2</f>
        <v>1</v>
      </c>
      <c r="B3" s="13" t="s">
        <v>17</v>
      </c>
      <c r="C3" s="13" t="s">
        <v>18</v>
      </c>
      <c r="D3" s="14" t="s">
        <v>19</v>
      </c>
      <c r="E3" s="13" t="s">
        <v>20</v>
      </c>
      <c r="F3" s="13" t="s">
        <v>21</v>
      </c>
      <c r="G3" s="13">
        <v>2</v>
      </c>
      <c r="H3" s="15" t="str">
        <f xml:space="preserve">_xlfn.DISPIMG("ID_FC35EAA5AEEA43C98DEFB574B72F09E4",1)</f>
        <v>=DISPIMG("ID_FC35EAA5AEEA43C98DEFB574B72F09E4",1)</v>
      </c>
      <c r="I3" s="16">
        <v>5500</v>
      </c>
      <c r="J3" s="16">
        <f t="shared" ref="J3:J21" si="1" xml:space="preserve">G3*I3</f>
        <v>11000</v>
      </c>
      <c r="K3" s="13"/>
      <c r="L3" s="13">
        <f xml:space="preserve">G3*K3</f>
        <v>0</v>
      </c>
      <c r="M3" s="14" t="s">
        <v>22</v>
      </c>
      <c r="N3" s="14"/>
      <c r="O3" s="17">
        <f xml:space="preserve">I3*(1+13%)</f>
        <v>6215</v>
      </c>
      <c r="P3" s="17">
        <f xml:space="preserve">G3*O3</f>
        <v>12430</v>
      </c>
      <c r="Q3" s="1">
        <f xml:space="preserve">G3*I3</f>
        <v>11000</v>
      </c>
    </row>
    <row r="4" s="2" customFormat="1" ht="46.15" spans="1:17">
      <c r="A4" s="18">
        <f t="shared" si="0"/>
        <v>2</v>
      </c>
      <c r="B4" s="18" t="s">
        <v>17</v>
      </c>
      <c r="C4" s="18" t="s">
        <v>23</v>
      </c>
      <c r="D4" s="19" t="s">
        <v>24</v>
      </c>
      <c r="E4" s="18" t="s">
        <v>20</v>
      </c>
      <c r="F4" s="18" t="s">
        <v>25</v>
      </c>
      <c r="G4" s="18">
        <v>50</v>
      </c>
      <c r="H4" s="20" t="str">
        <f xml:space="preserve">_xlfn.DISPIMG("ID_0AB7AE44D76E4C9881697D7A093C68CD",1)</f>
        <v>=DISPIMG("ID_0AB7AE44D76E4C9881697D7A093C68CD",1)</v>
      </c>
      <c r="I4" s="16">
        <v>8</v>
      </c>
      <c r="J4" s="21">
        <f t="shared" si="1"/>
        <v>400</v>
      </c>
      <c r="K4" s="18"/>
      <c r="L4" s="18">
        <f t="shared" ref="L3:L21" si="2" xml:space="preserve">G4*K4</f>
        <v>0</v>
      </c>
      <c r="M4" s="19" t="s">
        <v>26</v>
      </c>
      <c r="N4" s="19"/>
      <c r="O4" s="17">
        <f t="shared" ref="O4:O27" si="3" xml:space="preserve">I4*(1+13%)</f>
        <v>9.04</v>
      </c>
      <c r="P4" s="17">
        <f t="shared" ref="P4:P27" si="4" xml:space="preserve">G4*O4</f>
        <v>452</v>
      </c>
      <c r="Q4" s="1">
        <f t="shared" ref="Q4:Q27" si="5" xml:space="preserve">G4*I4</f>
        <v>400</v>
      </c>
    </row>
    <row r="5" s="2" customFormat="1" ht="24" spans="1:17">
      <c r="A5" s="18">
        <f t="shared" si="0"/>
        <v>3</v>
      </c>
      <c r="B5" s="18" t="s">
        <v>17</v>
      </c>
      <c r="C5" s="18" t="s">
        <v>27</v>
      </c>
      <c r="D5" s="19" t="s">
        <v>28</v>
      </c>
      <c r="E5" s="18" t="s">
        <v>20</v>
      </c>
      <c r="F5" s="18" t="s">
        <v>29</v>
      </c>
      <c r="G5" s="18">
        <v>10</v>
      </c>
      <c r="H5" s="20" t="str">
        <f xml:space="preserve">_xlfn.DISPIMG("ID_A770F2DE8855488883B6B9424AD7F6A9",1)</f>
        <v>=DISPIMG("ID_A770F2DE8855488883B6B9424AD7F6A9",1)</v>
      </c>
      <c r="I5" s="21">
        <v>38</v>
      </c>
      <c r="J5" s="21">
        <f t="shared" si="1"/>
        <v>380</v>
      </c>
      <c r="K5" s="18"/>
      <c r="L5" s="18">
        <f t="shared" si="2"/>
        <v>0</v>
      </c>
      <c r="M5" s="19" t="s">
        <v>30</v>
      </c>
      <c r="N5" s="19"/>
      <c r="O5" s="17">
        <f t="shared" si="3"/>
        <v>42.94</v>
      </c>
      <c r="P5" s="17">
        <f t="shared" si="4"/>
        <v>429.4</v>
      </c>
      <c r="Q5" s="1">
        <f t="shared" si="5"/>
        <v>380</v>
      </c>
    </row>
    <row r="6" s="2" customFormat="1" ht="24" spans="1:17">
      <c r="A6" s="18">
        <f t="shared" si="0"/>
        <v>4</v>
      </c>
      <c r="B6" s="18" t="s">
        <v>17</v>
      </c>
      <c r="C6" s="18" t="s">
        <v>31</v>
      </c>
      <c r="D6" s="19" t="s">
        <v>32</v>
      </c>
      <c r="E6" s="18" t="s">
        <v>20</v>
      </c>
      <c r="F6" s="18" t="s">
        <v>25</v>
      </c>
      <c r="G6" s="18">
        <v>30</v>
      </c>
      <c r="H6" s="20" t="str">
        <f xml:space="preserve">_xlfn.DISPIMG("ID_A75AAB2E92C14C24A64DD08BBA960C00",1)</f>
        <v>=DISPIMG("ID_A75AAB2E92C14C24A64DD08BBA960C00",1)</v>
      </c>
      <c r="I6" s="21">
        <v>15</v>
      </c>
      <c r="J6" s="21">
        <f t="shared" si="1"/>
        <v>450</v>
      </c>
      <c r="K6" s="18"/>
      <c r="L6" s="18">
        <f t="shared" si="2"/>
        <v>0</v>
      </c>
      <c r="M6" s="19" t="s">
        <v>26</v>
      </c>
      <c r="N6" s="19"/>
      <c r="O6" s="17">
        <f t="shared" si="3"/>
        <v>16.95</v>
      </c>
      <c r="P6" s="17">
        <f t="shared" si="4"/>
        <v>508.5</v>
      </c>
      <c r="Q6" s="1">
        <f t="shared" si="5"/>
        <v>450</v>
      </c>
    </row>
    <row r="7" s="2" customFormat="1" ht="24" spans="1:17">
      <c r="A7" s="18">
        <f t="shared" si="0"/>
        <v>5</v>
      </c>
      <c r="B7" s="18" t="s">
        <v>17</v>
      </c>
      <c r="C7" s="18" t="s">
        <v>33</v>
      </c>
      <c r="D7" s="19" t="s">
        <v>34</v>
      </c>
      <c r="E7" s="18" t="s">
        <v>20</v>
      </c>
      <c r="F7" s="18" t="s">
        <v>35</v>
      </c>
      <c r="G7" s="18">
        <v>10</v>
      </c>
      <c r="H7" s="20" t="str">
        <f xml:space="preserve">_xlfn.DISPIMG("ID_84A1CC99E4B1490CA5805C4E7FA48B5A",1)</f>
        <v>=DISPIMG("ID_84A1CC99E4B1490CA5805C4E7FA48B5A",1)</v>
      </c>
      <c r="I7" s="21">
        <v>95</v>
      </c>
      <c r="J7" s="21">
        <f t="shared" si="1"/>
        <v>950</v>
      </c>
      <c r="K7" s="18"/>
      <c r="L7" s="18">
        <f t="shared" si="2"/>
        <v>0</v>
      </c>
      <c r="M7" s="19" t="s">
        <v>36</v>
      </c>
      <c r="N7" s="19"/>
      <c r="O7" s="17">
        <f t="shared" si="3"/>
        <v>107.35</v>
      </c>
      <c r="P7" s="17">
        <f t="shared" si="4"/>
        <v>1073.5</v>
      </c>
      <c r="Q7" s="1">
        <f t="shared" si="5"/>
        <v>950</v>
      </c>
    </row>
    <row r="8" s="2" customFormat="1" ht="24" spans="1:17">
      <c r="A8" s="18">
        <f t="shared" si="0"/>
        <v>6</v>
      </c>
      <c r="B8" s="18" t="s">
        <v>17</v>
      </c>
      <c r="C8" s="18" t="s">
        <v>37</v>
      </c>
      <c r="D8" s="19" t="s">
        <v>38</v>
      </c>
      <c r="E8" s="18" t="s">
        <v>39</v>
      </c>
      <c r="F8" s="18" t="s">
        <v>40</v>
      </c>
      <c r="G8" s="18">
        <v>30</v>
      </c>
      <c r="H8" s="20"/>
      <c r="I8" s="21">
        <v>15</v>
      </c>
      <c r="J8" s="21">
        <f t="shared" si="1"/>
        <v>450</v>
      </c>
      <c r="K8" s="18"/>
      <c r="L8" s="18">
        <f t="shared" si="2"/>
        <v>0</v>
      </c>
      <c r="M8" s="19" t="s">
        <v>41</v>
      </c>
      <c r="N8" s="19"/>
      <c r="O8" s="17">
        <f t="shared" si="3"/>
        <v>16.95</v>
      </c>
      <c r="P8" s="17">
        <f t="shared" si="4"/>
        <v>508.5</v>
      </c>
      <c r="Q8" s="1">
        <f t="shared" si="5"/>
        <v>450</v>
      </c>
    </row>
    <row r="9" s="2" customFormat="1" ht="24" spans="1:17">
      <c r="A9" s="18">
        <f t="shared" si="0"/>
        <v>7</v>
      </c>
      <c r="B9" s="18" t="s">
        <v>17</v>
      </c>
      <c r="C9" s="18" t="s">
        <v>37</v>
      </c>
      <c r="D9" s="19" t="s">
        <v>42</v>
      </c>
      <c r="E9" s="18" t="s">
        <v>39</v>
      </c>
      <c r="F9" s="18" t="s">
        <v>40</v>
      </c>
      <c r="G9" s="18">
        <v>30</v>
      </c>
      <c r="H9" s="20"/>
      <c r="I9" s="21">
        <v>80</v>
      </c>
      <c r="J9" s="21">
        <f t="shared" si="1"/>
        <v>2400</v>
      </c>
      <c r="K9" s="18"/>
      <c r="L9" s="18">
        <f t="shared" si="2"/>
        <v>0</v>
      </c>
      <c r="M9" s="19" t="s">
        <v>43</v>
      </c>
      <c r="N9" s="19"/>
      <c r="O9" s="17">
        <f t="shared" si="3"/>
        <v>90.4</v>
      </c>
      <c r="P9" s="17">
        <f t="shared" si="4"/>
        <v>2712</v>
      </c>
      <c r="Q9" s="1">
        <f t="shared" si="5"/>
        <v>2400</v>
      </c>
    </row>
    <row r="10" s="2" customFormat="1" ht="24" spans="1:17">
      <c r="A10" s="18">
        <f t="shared" si="0"/>
        <v>8</v>
      </c>
      <c r="B10" s="18" t="s">
        <v>17</v>
      </c>
      <c r="C10" s="18" t="s">
        <v>37</v>
      </c>
      <c r="D10" s="19" t="s">
        <v>44</v>
      </c>
      <c r="E10" s="18" t="s">
        <v>39</v>
      </c>
      <c r="F10" s="18" t="s">
        <v>40</v>
      </c>
      <c r="G10" s="18">
        <v>30</v>
      </c>
      <c r="H10" s="20"/>
      <c r="I10" s="21">
        <v>20</v>
      </c>
      <c r="J10" s="21">
        <f t="shared" si="1"/>
        <v>600</v>
      </c>
      <c r="K10" s="18"/>
      <c r="L10" s="18">
        <f t="shared" si="2"/>
        <v>0</v>
      </c>
      <c r="M10" s="19" t="s">
        <v>45</v>
      </c>
      <c r="N10" s="19"/>
      <c r="O10" s="17">
        <f t="shared" si="3"/>
        <v>22.6</v>
      </c>
      <c r="P10" s="17">
        <f t="shared" si="4"/>
        <v>678</v>
      </c>
      <c r="Q10" s="1">
        <f t="shared" si="5"/>
        <v>600</v>
      </c>
    </row>
    <row r="11" s="2" customFormat="1" ht="24" spans="1:17">
      <c r="A11" s="18">
        <f t="shared" si="0"/>
        <v>9</v>
      </c>
      <c r="B11" s="18" t="s">
        <v>17</v>
      </c>
      <c r="C11" s="18" t="s">
        <v>37</v>
      </c>
      <c r="D11" s="19" t="s">
        <v>46</v>
      </c>
      <c r="E11" s="18" t="s">
        <v>39</v>
      </c>
      <c r="F11" s="18" t="s">
        <v>40</v>
      </c>
      <c r="G11" s="18">
        <v>30</v>
      </c>
      <c r="H11" s="20"/>
      <c r="I11" s="21">
        <v>22</v>
      </c>
      <c r="J11" s="21">
        <f t="shared" si="1"/>
        <v>660</v>
      </c>
      <c r="K11" s="18"/>
      <c r="L11" s="18">
        <f t="shared" si="2"/>
        <v>0</v>
      </c>
      <c r="M11" s="19" t="s">
        <v>41</v>
      </c>
      <c r="N11" s="19"/>
      <c r="O11" s="17">
        <f t="shared" si="3"/>
        <v>24.86</v>
      </c>
      <c r="P11" s="17">
        <f t="shared" si="4"/>
        <v>745.8</v>
      </c>
      <c r="Q11" s="1">
        <f t="shared" si="5"/>
        <v>660</v>
      </c>
    </row>
    <row r="12" s="2" customFormat="1" ht="24" spans="1:17">
      <c r="A12" s="18">
        <f t="shared" si="0"/>
        <v>10</v>
      </c>
      <c r="B12" s="18" t="s">
        <v>17</v>
      </c>
      <c r="C12" s="18" t="s">
        <v>37</v>
      </c>
      <c r="D12" s="19" t="s">
        <v>47</v>
      </c>
      <c r="E12" s="18" t="s">
        <v>39</v>
      </c>
      <c r="F12" s="18" t="s">
        <v>40</v>
      </c>
      <c r="G12" s="18">
        <v>30</v>
      </c>
      <c r="H12" s="20"/>
      <c r="I12" s="21">
        <v>22</v>
      </c>
      <c r="J12" s="21">
        <f t="shared" si="1"/>
        <v>660</v>
      </c>
      <c r="K12" s="18"/>
      <c r="L12" s="18">
        <f t="shared" si="2"/>
        <v>0</v>
      </c>
      <c r="M12" s="19" t="s">
        <v>41</v>
      </c>
      <c r="N12" s="19"/>
      <c r="O12" s="17">
        <f t="shared" si="3"/>
        <v>24.86</v>
      </c>
      <c r="P12" s="17">
        <f t="shared" si="4"/>
        <v>745.8</v>
      </c>
      <c r="Q12" s="1">
        <f t="shared" si="5"/>
        <v>660</v>
      </c>
    </row>
    <row r="13" s="2" customFormat="1" ht="24" spans="1:17">
      <c r="A13" s="18">
        <f t="shared" si="0"/>
        <v>11</v>
      </c>
      <c r="B13" s="18" t="s">
        <v>17</v>
      </c>
      <c r="C13" s="18" t="s">
        <v>37</v>
      </c>
      <c r="D13" s="19" t="s">
        <v>48</v>
      </c>
      <c r="E13" s="18" t="s">
        <v>39</v>
      </c>
      <c r="F13" s="18" t="s">
        <v>40</v>
      </c>
      <c r="G13" s="18">
        <v>30</v>
      </c>
      <c r="H13" s="20"/>
      <c r="I13" s="21">
        <v>30</v>
      </c>
      <c r="J13" s="21">
        <f t="shared" si="1"/>
        <v>900</v>
      </c>
      <c r="K13" s="18"/>
      <c r="L13" s="18">
        <f t="shared" si="2"/>
        <v>0</v>
      </c>
      <c r="M13" s="19" t="s">
        <v>41</v>
      </c>
      <c r="N13" s="19"/>
      <c r="O13" s="17">
        <f t="shared" si="3"/>
        <v>33.9</v>
      </c>
      <c r="P13" s="17">
        <f t="shared" si="4"/>
        <v>1017</v>
      </c>
      <c r="Q13" s="1">
        <f t="shared" si="5"/>
        <v>900</v>
      </c>
    </row>
    <row r="14" s="2" customFormat="1" ht="24" spans="1:17">
      <c r="A14" s="18">
        <f t="shared" si="0"/>
        <v>12</v>
      </c>
      <c r="B14" s="18" t="s">
        <v>17</v>
      </c>
      <c r="C14" s="18" t="s">
        <v>37</v>
      </c>
      <c r="D14" s="19" t="s">
        <v>49</v>
      </c>
      <c r="E14" s="18" t="s">
        <v>39</v>
      </c>
      <c r="F14" s="18" t="s">
        <v>40</v>
      </c>
      <c r="G14" s="18">
        <v>30</v>
      </c>
      <c r="H14" s="20"/>
      <c r="I14" s="21">
        <v>50</v>
      </c>
      <c r="J14" s="21">
        <f t="shared" si="1"/>
        <v>1500</v>
      </c>
      <c r="K14" s="18"/>
      <c r="L14" s="18">
        <f t="shared" si="2"/>
        <v>0</v>
      </c>
      <c r="M14" s="19" t="s">
        <v>50</v>
      </c>
      <c r="N14" s="19"/>
      <c r="O14" s="17">
        <f t="shared" si="3"/>
        <v>56.5</v>
      </c>
      <c r="P14" s="17">
        <f t="shared" si="4"/>
        <v>1695</v>
      </c>
      <c r="Q14" s="1">
        <f t="shared" si="5"/>
        <v>1500</v>
      </c>
    </row>
    <row r="15" s="2" customFormat="1" ht="24" spans="1:17">
      <c r="A15" s="18">
        <f t="shared" si="0"/>
        <v>13</v>
      </c>
      <c r="B15" s="18" t="s">
        <v>17</v>
      </c>
      <c r="C15" s="18" t="s">
        <v>37</v>
      </c>
      <c r="D15" s="19" t="s">
        <v>51</v>
      </c>
      <c r="E15" s="18" t="s">
        <v>39</v>
      </c>
      <c r="F15" s="18" t="s">
        <v>40</v>
      </c>
      <c r="G15" s="18">
        <v>30</v>
      </c>
      <c r="H15" s="20"/>
      <c r="I15" s="21">
        <v>110</v>
      </c>
      <c r="J15" s="21">
        <f t="shared" si="1"/>
        <v>3300</v>
      </c>
      <c r="K15" s="18"/>
      <c r="L15" s="18">
        <f t="shared" si="2"/>
        <v>0</v>
      </c>
      <c r="M15" s="19" t="s">
        <v>50</v>
      </c>
      <c r="N15" s="19"/>
      <c r="O15" s="17">
        <f t="shared" si="3"/>
        <v>124.3</v>
      </c>
      <c r="P15" s="17">
        <f t="shared" si="4"/>
        <v>3729</v>
      </c>
      <c r="Q15" s="1">
        <f t="shared" si="5"/>
        <v>3300</v>
      </c>
    </row>
    <row r="16" s="2" customFormat="1" ht="24" spans="1:17">
      <c r="A16" s="18">
        <f t="shared" si="0"/>
        <v>14</v>
      </c>
      <c r="B16" s="18" t="s">
        <v>17</v>
      </c>
      <c r="C16" s="18" t="s">
        <v>37</v>
      </c>
      <c r="D16" s="19" t="s">
        <v>52</v>
      </c>
      <c r="E16" s="18" t="s">
        <v>39</v>
      </c>
      <c r="F16" s="18" t="s">
        <v>40</v>
      </c>
      <c r="G16" s="18">
        <v>30</v>
      </c>
      <c r="H16" s="20"/>
      <c r="I16" s="21">
        <v>110</v>
      </c>
      <c r="J16" s="21">
        <f t="shared" si="1"/>
        <v>3300</v>
      </c>
      <c r="K16" s="18"/>
      <c r="L16" s="18">
        <f t="shared" si="2"/>
        <v>0</v>
      </c>
      <c r="M16" s="19" t="s">
        <v>50</v>
      </c>
      <c r="N16" s="19"/>
      <c r="O16" s="17">
        <f t="shared" si="3"/>
        <v>124.3</v>
      </c>
      <c r="P16" s="17">
        <f t="shared" si="4"/>
        <v>3729</v>
      </c>
      <c r="Q16" s="1">
        <f t="shared" si="5"/>
        <v>3300</v>
      </c>
    </row>
    <row r="17" s="2" customFormat="1" ht="24" spans="1:17">
      <c r="A17" s="18">
        <f t="shared" si="0"/>
        <v>15</v>
      </c>
      <c r="B17" s="18" t="s">
        <v>17</v>
      </c>
      <c r="C17" s="18" t="s">
        <v>37</v>
      </c>
      <c r="D17" s="19" t="s">
        <v>53</v>
      </c>
      <c r="E17" s="18" t="s">
        <v>39</v>
      </c>
      <c r="F17" s="18" t="s">
        <v>40</v>
      </c>
      <c r="G17" s="18">
        <v>30</v>
      </c>
      <c r="H17" s="20"/>
      <c r="I17" s="21">
        <v>110</v>
      </c>
      <c r="J17" s="21">
        <f t="shared" si="1"/>
        <v>3300</v>
      </c>
      <c r="K17" s="18"/>
      <c r="L17" s="18">
        <f t="shared" si="2"/>
        <v>0</v>
      </c>
      <c r="M17" s="19" t="s">
        <v>50</v>
      </c>
      <c r="N17" s="19"/>
      <c r="O17" s="17">
        <f t="shared" si="3"/>
        <v>124.3</v>
      </c>
      <c r="P17" s="17">
        <f t="shared" si="4"/>
        <v>3729</v>
      </c>
      <c r="Q17" s="1">
        <f t="shared" si="5"/>
        <v>3300</v>
      </c>
    </row>
    <row r="18" s="2" customFormat="1" ht="24" spans="1:17">
      <c r="A18" s="18">
        <f t="shared" si="0"/>
        <v>16</v>
      </c>
      <c r="B18" s="18" t="s">
        <v>17</v>
      </c>
      <c r="C18" s="18" t="s">
        <v>37</v>
      </c>
      <c r="D18" s="19" t="s">
        <v>54</v>
      </c>
      <c r="E18" s="18" t="s">
        <v>39</v>
      </c>
      <c r="F18" s="18" t="s">
        <v>40</v>
      </c>
      <c r="G18" s="18">
        <v>30</v>
      </c>
      <c r="H18" s="20"/>
      <c r="I18" s="21">
        <v>15</v>
      </c>
      <c r="J18" s="21">
        <f t="shared" si="1"/>
        <v>450</v>
      </c>
      <c r="K18" s="18"/>
      <c r="L18" s="18">
        <f t="shared" si="2"/>
        <v>0</v>
      </c>
      <c r="M18" s="19" t="s">
        <v>41</v>
      </c>
      <c r="N18" s="19"/>
      <c r="O18" s="17">
        <f t="shared" si="3"/>
        <v>16.95</v>
      </c>
      <c r="P18" s="17">
        <f t="shared" si="4"/>
        <v>508.5</v>
      </c>
      <c r="Q18" s="1">
        <f t="shared" si="5"/>
        <v>450</v>
      </c>
    </row>
    <row r="19" s="2" customFormat="1" ht="24" spans="1:17">
      <c r="A19" s="18">
        <f t="shared" si="0"/>
        <v>17</v>
      </c>
      <c r="B19" s="18" t="s">
        <v>17</v>
      </c>
      <c r="C19" s="18" t="s">
        <v>37</v>
      </c>
      <c r="D19" s="19" t="s">
        <v>55</v>
      </c>
      <c r="E19" s="18" t="s">
        <v>39</v>
      </c>
      <c r="F19" s="18" t="s">
        <v>40</v>
      </c>
      <c r="G19" s="18">
        <v>30</v>
      </c>
      <c r="H19" s="20"/>
      <c r="I19" s="21">
        <v>40</v>
      </c>
      <c r="J19" s="21">
        <f t="shared" si="1"/>
        <v>1200</v>
      </c>
      <c r="K19" s="18"/>
      <c r="L19" s="18">
        <f t="shared" si="2"/>
        <v>0</v>
      </c>
      <c r="M19" s="19" t="s">
        <v>56</v>
      </c>
      <c r="N19" s="19"/>
      <c r="O19" s="17">
        <f t="shared" si="3"/>
        <v>45.2</v>
      </c>
      <c r="P19" s="17">
        <f t="shared" si="4"/>
        <v>1356</v>
      </c>
      <c r="Q19" s="1">
        <f t="shared" si="5"/>
        <v>1200</v>
      </c>
    </row>
    <row r="20" s="2" customFormat="1" ht="24" spans="1:17">
      <c r="A20" s="18">
        <f t="shared" si="0"/>
        <v>18</v>
      </c>
      <c r="B20" s="18" t="s">
        <v>17</v>
      </c>
      <c r="C20" s="18" t="s">
        <v>37</v>
      </c>
      <c r="D20" s="19" t="s">
        <v>57</v>
      </c>
      <c r="E20" s="18" t="s">
        <v>39</v>
      </c>
      <c r="F20" s="18" t="s">
        <v>40</v>
      </c>
      <c r="G20" s="18">
        <v>15</v>
      </c>
      <c r="H20" s="20"/>
      <c r="I20" s="21">
        <v>65</v>
      </c>
      <c r="J20" s="21">
        <f t="shared" si="1"/>
        <v>975</v>
      </c>
      <c r="K20" s="18"/>
      <c r="L20" s="18">
        <f t="shared" si="2"/>
        <v>0</v>
      </c>
      <c r="M20" s="19" t="s">
        <v>58</v>
      </c>
      <c r="N20" s="19"/>
      <c r="O20" s="17">
        <f t="shared" si="3"/>
        <v>73.45</v>
      </c>
      <c r="P20" s="17">
        <f t="shared" si="4"/>
        <v>1101.75</v>
      </c>
      <c r="Q20" s="1">
        <f t="shared" si="5"/>
        <v>975</v>
      </c>
    </row>
    <row r="21" s="2" customFormat="1" ht="24" spans="1:17">
      <c r="A21" s="18">
        <f t="shared" si="0"/>
        <v>19</v>
      </c>
      <c r="B21" s="18" t="s">
        <v>17</v>
      </c>
      <c r="C21" s="18" t="s">
        <v>37</v>
      </c>
      <c r="D21" s="19" t="s">
        <v>59</v>
      </c>
      <c r="E21" s="18" t="s">
        <v>39</v>
      </c>
      <c r="F21" s="18" t="s">
        <v>40</v>
      </c>
      <c r="G21" s="18">
        <v>10</v>
      </c>
      <c r="H21" s="20"/>
      <c r="I21" s="21">
        <v>65</v>
      </c>
      <c r="J21" s="21">
        <f t="shared" si="1"/>
        <v>650</v>
      </c>
      <c r="K21" s="18"/>
      <c r="L21" s="18">
        <f t="shared" si="2"/>
        <v>0</v>
      </c>
      <c r="M21" s="19" t="s">
        <v>60</v>
      </c>
      <c r="N21" s="19"/>
      <c r="O21" s="17">
        <f t="shared" si="3"/>
        <v>73.45</v>
      </c>
      <c r="P21" s="17">
        <f t="shared" si="4"/>
        <v>734.5</v>
      </c>
      <c r="Q21" s="1">
        <f t="shared" si="5"/>
        <v>650</v>
      </c>
    </row>
    <row r="22" s="1" customFormat="1" ht="85" customHeight="1" spans="1:17">
      <c r="A22" s="13">
        <f t="shared" ref="A22:A27" si="6" xml:space="preserve">ROW()-2</f>
        <v>20</v>
      </c>
      <c r="B22" s="13" t="s">
        <v>61</v>
      </c>
      <c r="C22" s="13" t="s">
        <v>62</v>
      </c>
      <c r="D22" s="14" t="s">
        <v>63</v>
      </c>
      <c r="E22" s="13" t="s">
        <v>20</v>
      </c>
      <c r="F22" s="13" t="s">
        <v>64</v>
      </c>
      <c r="G22" s="13">
        <v>10</v>
      </c>
      <c r="H22" s="15"/>
      <c r="I22" s="16">
        <v>1850</v>
      </c>
      <c r="J22" s="16">
        <f t="shared" ref="J22:J27" si="7" xml:space="preserve">G22*I22</f>
        <v>18500</v>
      </c>
      <c r="K22" s="13"/>
      <c r="L22" s="13">
        <f t="shared" ref="L22:L27" si="8" xml:space="preserve">G22*K22</f>
        <v>0</v>
      </c>
      <c r="M22" s="22" t="s">
        <v>65</v>
      </c>
      <c r="N22" s="14"/>
      <c r="O22" s="17">
        <f t="shared" si="3"/>
        <v>2090.5</v>
      </c>
      <c r="P22" s="17">
        <f t="shared" si="4"/>
        <v>20905</v>
      </c>
      <c r="Q22" s="1">
        <f t="shared" si="5"/>
        <v>18500</v>
      </c>
    </row>
    <row r="23" s="2" customFormat="1" ht="32.65" spans="1:17">
      <c r="A23" s="18">
        <f t="shared" si="6"/>
        <v>21</v>
      </c>
      <c r="B23" s="18" t="s">
        <v>61</v>
      </c>
      <c r="C23" s="18" t="s">
        <v>66</v>
      </c>
      <c r="D23" s="19" t="s">
        <v>67</v>
      </c>
      <c r="E23" s="18" t="s">
        <v>20</v>
      </c>
      <c r="F23" s="18" t="s">
        <v>25</v>
      </c>
      <c r="G23" s="18">
        <v>1</v>
      </c>
      <c r="H23" s="20" t="str">
        <f xml:space="preserve">_xlfn.DISPIMG("ID_0840B9A646C54E9387D5C4D01E56CA82",1)</f>
        <v>=DISPIMG("ID_0840B9A646C54E9387D5C4D01E56CA82",1)</v>
      </c>
      <c r="I23" s="21">
        <v>700</v>
      </c>
      <c r="J23" s="21">
        <f t="shared" si="7"/>
        <v>700</v>
      </c>
      <c r="K23" s="18"/>
      <c r="L23" s="18">
        <f t="shared" si="8"/>
        <v>0</v>
      </c>
      <c r="M23" s="19" t="s">
        <v>68</v>
      </c>
      <c r="N23" s="19"/>
      <c r="O23" s="17">
        <f t="shared" si="3"/>
        <v>791</v>
      </c>
      <c r="P23" s="17">
        <f t="shared" si="4"/>
        <v>791</v>
      </c>
      <c r="Q23" s="1">
        <f t="shared" si="5"/>
        <v>700</v>
      </c>
    </row>
    <row r="24" s="2" customFormat="1" ht="62" customHeight="1" spans="1:17">
      <c r="A24" s="18">
        <f t="shared" si="6"/>
        <v>22</v>
      </c>
      <c r="B24" s="18" t="s">
        <v>61</v>
      </c>
      <c r="C24" s="18" t="s">
        <v>69</v>
      </c>
      <c r="D24" s="19" t="s">
        <v>70</v>
      </c>
      <c r="E24" s="18" t="s">
        <v>71</v>
      </c>
      <c r="F24" s="18" t="s">
        <v>64</v>
      </c>
      <c r="G24" s="18">
        <v>1</v>
      </c>
      <c r="H24" s="20" t="str">
        <f xml:space="preserve">_xlfn.DISPIMG("ID_38889CFFDA33423285DDC0F8AEC659E5",1)</f>
        <v>=DISPIMG("ID_38889CFFDA33423285DDC0F8AEC659E5",1)</v>
      </c>
      <c r="I24" s="21">
        <v>260</v>
      </c>
      <c r="J24" s="21">
        <f t="shared" si="7"/>
        <v>260</v>
      </c>
      <c r="K24" s="18"/>
      <c r="L24" s="18">
        <f t="shared" si="8"/>
        <v>0</v>
      </c>
      <c r="M24" s="19" t="s">
        <v>68</v>
      </c>
      <c r="N24" s="19"/>
      <c r="O24" s="17">
        <f t="shared" si="3"/>
        <v>293.8</v>
      </c>
      <c r="P24" s="17">
        <f t="shared" si="4"/>
        <v>293.8</v>
      </c>
      <c r="Q24" s="1">
        <f t="shared" si="5"/>
        <v>260</v>
      </c>
    </row>
    <row r="25" s="2" customFormat="1" ht="158" customHeight="1" spans="1:17">
      <c r="A25" s="18">
        <f t="shared" si="6"/>
        <v>23</v>
      </c>
      <c r="B25" s="18" t="s">
        <v>61</v>
      </c>
      <c r="C25" s="18" t="s">
        <v>72</v>
      </c>
      <c r="D25" s="19" t="s">
        <v>73</v>
      </c>
      <c r="E25" s="18" t="s">
        <v>20</v>
      </c>
      <c r="F25" s="18" t="s">
        <v>25</v>
      </c>
      <c r="G25" s="18">
        <v>2</v>
      </c>
      <c r="H25" s="20" t="str">
        <f xml:space="preserve">_xlfn.DISPIMG("ID_A859D79D38AB4B4BB2D331E39905C7CD",1)</f>
        <v>=DISPIMG("ID_A859D79D38AB4B4BB2D331E39905C7CD",1)</v>
      </c>
      <c r="I25" s="21">
        <v>600</v>
      </c>
      <c r="J25" s="21">
        <f t="shared" si="7"/>
        <v>1200</v>
      </c>
      <c r="K25" s="18"/>
      <c r="L25" s="18">
        <f t="shared" si="8"/>
        <v>0</v>
      </c>
      <c r="M25" s="19" t="s">
        <v>74</v>
      </c>
      <c r="N25" s="19"/>
      <c r="O25" s="17">
        <f t="shared" si="3"/>
        <v>678</v>
      </c>
      <c r="P25" s="17">
        <f t="shared" si="4"/>
        <v>1356</v>
      </c>
      <c r="Q25" s="1">
        <f t="shared" si="5"/>
        <v>1200</v>
      </c>
    </row>
    <row r="26" s="2" customFormat="1" ht="46" customHeight="1" spans="1:17">
      <c r="A26" s="18">
        <f t="shared" si="6"/>
        <v>24</v>
      </c>
      <c r="B26" s="18" t="s">
        <v>61</v>
      </c>
      <c r="C26" s="18" t="s">
        <v>75</v>
      </c>
      <c r="D26" s="19" t="s">
        <v>76</v>
      </c>
      <c r="E26" s="18" t="s">
        <v>71</v>
      </c>
      <c r="F26" s="18" t="s">
        <v>64</v>
      </c>
      <c r="G26" s="18">
        <v>1</v>
      </c>
      <c r="H26" s="20" t="str">
        <f xml:space="preserve">_xlfn.DISPIMG("ID_66A1C9F677FB4FC880EBDA3F18DC7D51",1)</f>
        <v>=DISPIMG("ID_66A1C9F677FB4FC880EBDA3F18DC7D51",1)</v>
      </c>
      <c r="I26" s="21">
        <v>220</v>
      </c>
      <c r="J26" s="21">
        <f t="shared" si="7"/>
        <v>220</v>
      </c>
      <c r="K26" s="18"/>
      <c r="L26" s="18">
        <f t="shared" si="8"/>
        <v>0</v>
      </c>
      <c r="M26" s="19" t="s">
        <v>68</v>
      </c>
      <c r="N26" s="19"/>
      <c r="O26" s="17">
        <f t="shared" si="3"/>
        <v>248.6</v>
      </c>
      <c r="P26" s="17">
        <f t="shared" si="4"/>
        <v>248.6</v>
      </c>
      <c r="Q26" s="1">
        <f t="shared" si="5"/>
        <v>220</v>
      </c>
    </row>
    <row r="27" s="2" customFormat="1" ht="28.05" spans="1:17">
      <c r="A27" s="18">
        <f t="shared" si="6"/>
        <v>25</v>
      </c>
      <c r="B27" s="18" t="s">
        <v>61</v>
      </c>
      <c r="C27" s="18" t="s">
        <v>77</v>
      </c>
      <c r="D27" s="19" t="s">
        <v>78</v>
      </c>
      <c r="E27" s="18" t="s">
        <v>20</v>
      </c>
      <c r="F27" s="18" t="s">
        <v>25</v>
      </c>
      <c r="G27" s="18">
        <v>1</v>
      </c>
      <c r="H27" s="20" t="str">
        <f xml:space="preserve">_xlfn.DISPIMG("ID_92A979437396481B862973C03E2BC40E",1)</f>
        <v>=DISPIMG("ID_92A979437396481B862973C03E2BC40E",1)</v>
      </c>
      <c r="I27" s="21">
        <v>3000</v>
      </c>
      <c r="J27" s="21">
        <f t="shared" si="7"/>
        <v>3000</v>
      </c>
      <c r="K27" s="18"/>
      <c r="L27" s="18">
        <f t="shared" si="8"/>
        <v>0</v>
      </c>
      <c r="M27" s="19" t="s">
        <v>68</v>
      </c>
      <c r="N27" s="19"/>
      <c r="O27" s="17">
        <f t="shared" si="3"/>
        <v>3390</v>
      </c>
      <c r="P27" s="17">
        <f t="shared" si="4"/>
        <v>3390</v>
      </c>
      <c r="Q27" s="1">
        <f t="shared" si="5"/>
        <v>3000</v>
      </c>
    </row>
    <row r="28" ht="24" customHeight="1" spans="1:17">
      <c r="A28" s="23" t="s">
        <v>12</v>
      </c>
      <c r="B28" s="23"/>
      <c r="C28" s="23"/>
      <c r="D28" s="23"/>
      <c r="E28" s="23"/>
      <c r="F28" s="23"/>
      <c r="G28" s="23"/>
      <c r="H28" s="23"/>
      <c r="I28" s="23"/>
      <c r="J28" s="24">
        <f xml:space="preserve">SUM(Q3:R27)</f>
        <v>57405</v>
      </c>
      <c r="K28" s="24"/>
      <c r="L28" s="24">
        <f xml:space="preserve">SUM(L3:L27)</f>
        <v>0</v>
      </c>
      <c r="M28" s="25"/>
      <c r="N28" s="25"/>
      <c r="O28" s="4">
        <v>57405</v>
      </c>
    </row>
    <row r="29" ht="24" customHeight="1" spans="1:17">
      <c r="A29" s="23" t="s">
        <v>79</v>
      </c>
      <c r="B29" s="23"/>
      <c r="C29" s="23"/>
      <c r="D29" s="23"/>
      <c r="E29" s="23"/>
      <c r="F29" s="23"/>
      <c r="G29" s="23"/>
      <c r="H29" s="23"/>
      <c r="I29" s="23"/>
      <c r="J29" s="24">
        <f xml:space="preserve">J28*0.13</f>
        <v>7462.65</v>
      </c>
      <c r="K29" s="24"/>
      <c r="L29" s="24"/>
      <c r="M29" s="25"/>
      <c r="N29" s="25"/>
    </row>
    <row r="30" ht="24" customHeight="1" spans="1:17">
      <c r="A30" s="23" t="s">
        <v>80</v>
      </c>
      <c r="B30" s="23"/>
      <c r="C30" s="23"/>
      <c r="D30" s="23"/>
      <c r="E30" s="23"/>
      <c r="F30" s="23"/>
      <c r="G30" s="23"/>
      <c r="H30" s="23"/>
      <c r="I30" s="23"/>
      <c r="J30" s="24">
        <f xml:space="preserve">SUM(P3:P27)</f>
        <v>64867.65</v>
      </c>
      <c r="K30" s="24"/>
      <c r="L30" s="24">
        <f xml:space="preserve">SUM(L28:L29)</f>
        <v>0</v>
      </c>
      <c r="M30" s="25"/>
      <c r="N30" s="25"/>
      <c r="O30" s="4">
        <v>64867.65</v>
      </c>
    </row>
    <row r="31" ht="87" customHeight="1" spans="1:17">
      <c r="A31" s="4" t="s">
        <v>81</v>
      </c>
      <c r="B31" s="4"/>
      <c r="C31" s="4"/>
      <c r="E31" s="4"/>
      <c r="F31" s="4"/>
      <c r="G31" s="4"/>
      <c r="H31" s="4"/>
      <c r="I31" s="4"/>
      <c r="J31" s="4"/>
      <c r="K31" s="4"/>
      <c r="L31" s="4"/>
    </row>
    <row r="32" ht="79" customHeight="1" spans="1:17">
      <c r="A32" s="26" t="s">
        <v>82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</sheetData>
  <autoFilter xmlns:etc="http://www.wps.cn/officeDocument/2017/etCustomData" ref="A2:N32" etc:filterBottomFollowUsedRange="0">
    <sortState ref="A2:N32">
      <sortCondition ref="B3:B115"/>
      <sortCondition ref="C3:C115"/>
      <sortCondition ref="D3:D115"/>
    </sortState>
    <extLst/>
  </autoFilter>
  <mergeCells count="6">
    <mergeCell ref="A1:N1"/>
    <mergeCell ref="A28:I28"/>
    <mergeCell ref="A29:I29"/>
    <mergeCell ref="A30:I30"/>
    <mergeCell ref="A31:N31"/>
    <mergeCell ref="A32:N3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程慧园</cp:lastModifiedBy>
  <dcterms:created xsi:type="dcterms:W3CDTF">2026-09-04T07:49:00Z</dcterms:created>
  <dcterms:modified xsi:type="dcterms:W3CDTF">2026-10-19T00:19:07Z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8685AEA31DB24BF4977258165A2D225C_13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2052-12.1.0.29161</vt:lpwstr>
  </property>
  <property fmtid="{D5CDD505-2E9C-101B-9397-08002B2CF9AE}" pid="5" name="CalculationRule">
    <vt:i4>1</vt:i4>
  </property>
</Properties>
</file>