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media/image18.webp" ContentType="image/webp"/>
  <Override PartName="/xl/media/image2.webp" ContentType="image/webp"/>
  <Override PartName="/xl/media/image23.webp" ContentType="image/webp"/>
  <Override PartName="/xl/media/image26.webp" ContentType="image/webp"/>
  <Override PartName="/xl/media/image30.webp" ContentType="image/webp"/>
  <Override PartName="/xl/media/image32.webp" ContentType="image/webp"/>
  <Override PartName="/xl/media/image37.webp" ContentType="image/webp"/>
  <Override PartName="/xl/media/image43.webp" ContentType="image/webp"/>
  <Override PartName="/xl/media/image44.webp" ContentType="image/webp"/>
  <Override PartName="/xl/media/image8.webp" ContentType="image/webp"/>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置业项目招标\启悦项目招标\启悦开办物资\49阜阳市建投启悦小区开办物资采购（办公服务类）\02招标文件\"/>
    </mc:Choice>
  </mc:AlternateContent>
  <bookViews>
    <workbookView windowWidth="27945" windowHeight="11925"/>
  </bookViews>
  <sheets>
    <sheet name="客服+办公类物料"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20" name="ID_277F06E921054746BCDEFDABA16CA004"/>
        <xdr:cNvPicPr>
          <a:picLocks noChangeAspect="1"/>
        </xdr:cNvPicPr>
      </xdr:nvPicPr>
      <xdr:blipFill>
        <a:blip r:embed="rId1"/>
        <a:stretch>
          <a:fillRect/>
        </a:stretch>
      </xdr:blipFill>
      <xdr:spPr>
        <a:xfrm>
          <a:off x="10826115" y="25393650"/>
          <a:ext cx="6334125" cy="5848350"/>
        </a:xfrm>
        <a:prstGeom prst="rect">
          <a:avLst/>
        </a:prstGeom>
        <a:noFill/>
        <a:ln w="9525">
          <a:noFill/>
        </a:ln>
      </xdr:spPr>
    </xdr:pic>
  </etc:cellImage>
  <etc:cellImage>
    <xdr:pic>
      <xdr:nvPicPr>
        <xdr:cNvPr id="292" name="ID_BB770B0F9FB8485E9D01E5A2D6BB818B"/>
        <xdr:cNvPicPr>
          <a:picLocks noChangeAspect="1"/>
        </xdr:cNvPicPr>
      </xdr:nvPicPr>
      <xdr:blipFill>
        <a:blip r:embed="rId2"/>
        <a:stretch>
          <a:fillRect/>
        </a:stretch>
      </xdr:blipFill>
      <xdr:spPr>
        <a:xfrm>
          <a:off x="12028170" y="20821650"/>
          <a:ext cx="8201025" cy="6991350"/>
        </a:xfrm>
        <a:prstGeom prst="rect">
          <a:avLst/>
        </a:prstGeom>
        <a:noFill/>
        <a:ln w="9525">
          <a:noFill/>
        </a:ln>
      </xdr:spPr>
    </xdr:pic>
  </etc:cellImage>
  <etc:cellImage>
    <xdr:pic>
      <xdr:nvPicPr>
        <xdr:cNvPr id="209" name="ID_895B5BB8A0CB461E989ADEEC4D5BC1A1"/>
        <xdr:cNvPicPr>
          <a:picLocks noChangeAspect="1"/>
        </xdr:cNvPicPr>
      </xdr:nvPicPr>
      <xdr:blipFill>
        <a:blip r:embed="rId3"/>
        <a:stretch>
          <a:fillRect/>
        </a:stretch>
      </xdr:blipFill>
      <xdr:spPr>
        <a:xfrm>
          <a:off x="7735570" y="38909625"/>
          <a:ext cx="7162800" cy="6981825"/>
        </a:xfrm>
        <a:prstGeom prst="rect">
          <a:avLst/>
        </a:prstGeom>
        <a:noFill/>
        <a:ln w="9525">
          <a:noFill/>
        </a:ln>
      </xdr:spPr>
    </xdr:pic>
  </etc:cellImage>
  <etc:cellImage>
    <xdr:pic>
      <xdr:nvPicPr>
        <xdr:cNvPr id="13" name="ID_B36E438DD7244BA1A6E60D3BCAB94A18"/>
        <xdr:cNvPicPr>
          <a:picLocks noChangeAspect="1"/>
        </xdr:cNvPicPr>
      </xdr:nvPicPr>
      <xdr:blipFill>
        <a:blip r:embed="rId4"/>
        <a:stretch>
          <a:fillRect/>
        </a:stretch>
      </xdr:blipFill>
      <xdr:spPr>
        <a:xfrm>
          <a:off x="12028170" y="1009650"/>
          <a:ext cx="6848475" cy="6858000"/>
        </a:xfrm>
        <a:prstGeom prst="rect">
          <a:avLst/>
        </a:prstGeom>
        <a:noFill/>
        <a:ln w="9525">
          <a:noFill/>
        </a:ln>
      </xdr:spPr>
    </xdr:pic>
  </etc:cellImage>
  <etc:cellImage>
    <xdr:pic>
      <xdr:nvPicPr>
        <xdr:cNvPr id="444" name="ID_FD5D88C292424DA38E31054B2932610E"/>
        <xdr:cNvPicPr>
          <a:picLocks noChangeAspect="1"/>
        </xdr:cNvPicPr>
      </xdr:nvPicPr>
      <xdr:blipFill>
        <a:blip r:embed="rId5"/>
        <a:stretch>
          <a:fillRect/>
        </a:stretch>
      </xdr:blipFill>
      <xdr:spPr>
        <a:xfrm>
          <a:off x="12028170" y="115004850"/>
          <a:ext cx="7162800" cy="7067550"/>
        </a:xfrm>
        <a:prstGeom prst="rect">
          <a:avLst/>
        </a:prstGeom>
        <a:noFill/>
        <a:ln w="9525">
          <a:noFill/>
        </a:ln>
      </xdr:spPr>
    </xdr:pic>
  </etc:cellImage>
  <etc:cellImage>
    <xdr:pic>
      <xdr:nvPicPr>
        <xdr:cNvPr id="18" name="ID_25712C7F91B74DBCA32C789A91AF2FFE"/>
        <xdr:cNvPicPr>
          <a:picLocks noChangeAspect="1"/>
        </xdr:cNvPicPr>
      </xdr:nvPicPr>
      <xdr:blipFill>
        <a:blip r:embed="rId6"/>
        <a:stretch>
          <a:fillRect/>
        </a:stretch>
      </xdr:blipFill>
      <xdr:spPr>
        <a:xfrm>
          <a:off x="12028170" y="71075550"/>
          <a:ext cx="6772275" cy="6867525"/>
        </a:xfrm>
        <a:prstGeom prst="rect">
          <a:avLst/>
        </a:prstGeom>
        <a:noFill/>
        <a:ln w="9525">
          <a:noFill/>
        </a:ln>
      </xdr:spPr>
    </xdr:pic>
  </etc:cellImage>
  <etc:cellImage>
    <xdr:pic>
      <xdr:nvPicPr>
        <xdr:cNvPr id="178" name="ID_FB8A053A582148ADABDF27A78193F80C"/>
        <xdr:cNvPicPr>
          <a:picLocks noChangeAspect="1"/>
        </xdr:cNvPicPr>
      </xdr:nvPicPr>
      <xdr:blipFill>
        <a:blip r:embed="rId7"/>
        <a:stretch>
          <a:fillRect/>
        </a:stretch>
      </xdr:blipFill>
      <xdr:spPr>
        <a:xfrm>
          <a:off x="7735570" y="2333625"/>
          <a:ext cx="6905625" cy="7277100"/>
        </a:xfrm>
        <a:prstGeom prst="rect">
          <a:avLst/>
        </a:prstGeom>
        <a:noFill/>
        <a:ln w="9525">
          <a:noFill/>
        </a:ln>
      </xdr:spPr>
    </xdr:pic>
  </etc:cellImage>
  <etc:cellImage>
    <xdr:pic>
      <xdr:nvPicPr>
        <xdr:cNvPr id="82" name="ID_AF56AE6E1839441D989A05396F315A2B"/>
        <xdr:cNvPicPr>
          <a:picLocks noChangeAspect="1"/>
        </xdr:cNvPicPr>
      </xdr:nvPicPr>
      <xdr:blipFill>
        <a:blip r:embed="rId8"/>
        <a:stretch>
          <a:fillRect/>
        </a:stretch>
      </xdr:blipFill>
      <xdr:spPr>
        <a:xfrm>
          <a:off x="12028170" y="4057650"/>
          <a:ext cx="6810375" cy="6877050"/>
        </a:xfrm>
        <a:prstGeom prst="rect">
          <a:avLst/>
        </a:prstGeom>
        <a:noFill/>
        <a:ln w="9525">
          <a:noFill/>
        </a:ln>
      </xdr:spPr>
    </xdr:pic>
  </etc:cellImage>
  <etc:cellImage>
    <xdr:pic>
      <xdr:nvPicPr>
        <xdr:cNvPr id="492" name="ID_D8E22BB7871245B092D21A8B238D0548"/>
        <xdr:cNvPicPr>
          <a:picLocks noChangeAspect="1"/>
        </xdr:cNvPicPr>
      </xdr:nvPicPr>
      <xdr:blipFill>
        <a:blip r:embed="rId9"/>
        <a:stretch>
          <a:fillRect/>
        </a:stretch>
      </xdr:blipFill>
      <xdr:spPr>
        <a:xfrm>
          <a:off x="12028170" y="159124650"/>
          <a:ext cx="6924675" cy="7372350"/>
        </a:xfrm>
        <a:prstGeom prst="rect">
          <a:avLst/>
        </a:prstGeom>
        <a:noFill/>
        <a:ln w="9525">
          <a:noFill/>
        </a:ln>
      </xdr:spPr>
    </xdr:pic>
  </etc:cellImage>
  <etc:cellImage>
    <xdr:pic>
      <xdr:nvPicPr>
        <xdr:cNvPr id="122" name="ID_20AC94E7AB9A43EB814FDE313D08AA88"/>
        <xdr:cNvPicPr>
          <a:picLocks noChangeAspect="1"/>
        </xdr:cNvPicPr>
      </xdr:nvPicPr>
      <xdr:blipFill>
        <a:blip r:embed="rId10"/>
        <a:stretch>
          <a:fillRect/>
        </a:stretch>
      </xdr:blipFill>
      <xdr:spPr>
        <a:xfrm>
          <a:off x="12028170" y="8629650"/>
          <a:ext cx="7029450" cy="6905625"/>
        </a:xfrm>
        <a:prstGeom prst="rect">
          <a:avLst/>
        </a:prstGeom>
        <a:noFill/>
        <a:ln w="9525">
          <a:noFill/>
        </a:ln>
      </xdr:spPr>
    </xdr:pic>
  </etc:cellImage>
  <etc:cellImage>
    <xdr:pic>
      <xdr:nvPicPr>
        <xdr:cNvPr id="219" name="ID_92D70AC726AA414AA6605E27D6C4C8C9"/>
        <xdr:cNvPicPr>
          <a:picLocks noChangeAspect="1"/>
        </xdr:cNvPicPr>
      </xdr:nvPicPr>
      <xdr:blipFill>
        <a:blip r:embed="rId11"/>
        <a:stretch>
          <a:fillRect/>
        </a:stretch>
      </xdr:blipFill>
      <xdr:spPr>
        <a:xfrm>
          <a:off x="7735570" y="85277325"/>
          <a:ext cx="6943725" cy="7143750"/>
        </a:xfrm>
        <a:prstGeom prst="rect">
          <a:avLst/>
        </a:prstGeom>
        <a:noFill/>
        <a:ln w="9525">
          <a:noFill/>
        </a:ln>
      </xdr:spPr>
    </xdr:pic>
  </etc:cellImage>
  <etc:cellImage>
    <xdr:pic>
      <xdr:nvPicPr>
        <xdr:cNvPr id="107" name="ID_A7C00EA32AC44F44A9DD329724A5995C"/>
        <xdr:cNvPicPr>
          <a:picLocks noChangeAspect="1"/>
        </xdr:cNvPicPr>
      </xdr:nvPicPr>
      <xdr:blipFill>
        <a:blip r:embed="rId12"/>
        <a:stretch>
          <a:fillRect/>
        </a:stretch>
      </xdr:blipFill>
      <xdr:spPr>
        <a:xfrm>
          <a:off x="12028170" y="5581650"/>
          <a:ext cx="5295900" cy="6762750"/>
        </a:xfrm>
        <a:prstGeom prst="rect">
          <a:avLst/>
        </a:prstGeom>
        <a:noFill/>
        <a:ln w="9525">
          <a:noFill/>
        </a:ln>
      </xdr:spPr>
    </xdr:pic>
  </etc:cellImage>
  <etc:cellImage>
    <xdr:pic>
      <xdr:nvPicPr>
        <xdr:cNvPr id="225" name="ID_8F2ACC7D2DD84F369E236930C5271ADA"/>
        <xdr:cNvPicPr>
          <a:picLocks noChangeAspect="1"/>
        </xdr:cNvPicPr>
      </xdr:nvPicPr>
      <xdr:blipFill>
        <a:blip r:embed="rId13"/>
        <a:stretch>
          <a:fillRect/>
        </a:stretch>
      </xdr:blipFill>
      <xdr:spPr>
        <a:xfrm>
          <a:off x="7735570" y="108504355"/>
          <a:ext cx="8143875" cy="6896100"/>
        </a:xfrm>
        <a:prstGeom prst="rect">
          <a:avLst/>
        </a:prstGeom>
        <a:noFill/>
        <a:ln w="9525">
          <a:noFill/>
        </a:ln>
      </xdr:spPr>
    </xdr:pic>
  </etc:cellImage>
  <etc:cellImage>
    <xdr:pic>
      <xdr:nvPicPr>
        <xdr:cNvPr id="494" name="ID_F78556891CBE45A59FCFF2371037A50B"/>
        <xdr:cNvPicPr>
          <a:picLocks noChangeAspect="1"/>
        </xdr:cNvPicPr>
      </xdr:nvPicPr>
      <xdr:blipFill>
        <a:blip r:embed="rId14"/>
        <a:stretch>
          <a:fillRect/>
        </a:stretch>
      </xdr:blipFill>
      <xdr:spPr>
        <a:xfrm>
          <a:off x="12028170" y="164782500"/>
          <a:ext cx="6810375" cy="6924675"/>
        </a:xfrm>
        <a:prstGeom prst="rect">
          <a:avLst/>
        </a:prstGeom>
        <a:noFill/>
        <a:ln w="9525">
          <a:noFill/>
        </a:ln>
      </xdr:spPr>
    </xdr:pic>
  </etc:cellImage>
  <etc:cellImage>
    <xdr:pic>
      <xdr:nvPicPr>
        <xdr:cNvPr id="157" name="ID_6D148D37C0B34EC2968468B046632E86"/>
        <xdr:cNvPicPr>
          <a:picLocks noChangeAspect="1"/>
        </xdr:cNvPicPr>
      </xdr:nvPicPr>
      <xdr:blipFill>
        <a:blip r:embed="rId15"/>
        <a:stretch>
          <a:fillRect/>
        </a:stretch>
      </xdr:blipFill>
      <xdr:spPr>
        <a:xfrm>
          <a:off x="12028170" y="13201650"/>
          <a:ext cx="6524625" cy="6248400"/>
        </a:xfrm>
        <a:prstGeom prst="rect">
          <a:avLst/>
        </a:prstGeom>
        <a:noFill/>
        <a:ln w="9525">
          <a:noFill/>
        </a:ln>
      </xdr:spPr>
    </xdr:pic>
  </etc:cellImage>
  <etc:cellImage>
    <xdr:pic>
      <xdr:nvPicPr>
        <xdr:cNvPr id="452" name="ID_292A6332AC1E4A978681C0FF491A74C9"/>
        <xdr:cNvPicPr>
          <a:picLocks noChangeAspect="1"/>
        </xdr:cNvPicPr>
      </xdr:nvPicPr>
      <xdr:blipFill>
        <a:blip r:embed="rId16"/>
        <a:stretch>
          <a:fillRect/>
        </a:stretch>
      </xdr:blipFill>
      <xdr:spPr>
        <a:xfrm>
          <a:off x="12028170" y="121577100"/>
          <a:ext cx="7400925" cy="7248525"/>
        </a:xfrm>
        <a:prstGeom prst="rect">
          <a:avLst/>
        </a:prstGeom>
        <a:noFill/>
        <a:ln w="9525">
          <a:noFill/>
        </a:ln>
      </xdr:spPr>
    </xdr:pic>
  </etc:cellImage>
  <etc:cellImage>
    <xdr:pic>
      <xdr:nvPicPr>
        <xdr:cNvPr id="236" name="ID_B0652AAAD89442AA8DE5ED461EA805B1"/>
        <xdr:cNvPicPr>
          <a:picLocks noChangeAspect="1"/>
        </xdr:cNvPicPr>
      </xdr:nvPicPr>
      <xdr:blipFill>
        <a:blip r:embed="rId17"/>
        <a:stretch>
          <a:fillRect/>
        </a:stretch>
      </xdr:blipFill>
      <xdr:spPr>
        <a:xfrm>
          <a:off x="7735570" y="105378250"/>
          <a:ext cx="6867525" cy="5276850"/>
        </a:xfrm>
        <a:prstGeom prst="rect">
          <a:avLst/>
        </a:prstGeom>
        <a:noFill/>
        <a:ln w="9525">
          <a:noFill/>
        </a:ln>
      </xdr:spPr>
    </xdr:pic>
  </etc:cellImage>
  <etc:cellImage>
    <xdr:pic>
      <xdr:nvPicPr>
        <xdr:cNvPr id="164" name="ID_DFA4DE76DE6F4B43965C532B97215019"/>
        <xdr:cNvPicPr>
          <a:picLocks noChangeAspect="1"/>
        </xdr:cNvPicPr>
      </xdr:nvPicPr>
      <xdr:blipFill>
        <a:blip r:embed="rId18"/>
        <a:stretch>
          <a:fillRect/>
        </a:stretch>
      </xdr:blipFill>
      <xdr:spPr>
        <a:xfrm>
          <a:off x="12028170" y="14725650"/>
          <a:ext cx="7391400" cy="6915150"/>
        </a:xfrm>
        <a:prstGeom prst="rect">
          <a:avLst/>
        </a:prstGeom>
        <a:noFill/>
        <a:ln w="9525">
          <a:noFill/>
        </a:ln>
      </xdr:spPr>
    </xdr:pic>
  </etc:cellImage>
  <etc:cellImage>
    <xdr:pic>
      <xdr:nvPicPr>
        <xdr:cNvPr id="116" name="ID_4F61EC265B68404E975EDC39B35246FF"/>
        <xdr:cNvPicPr>
          <a:picLocks noChangeAspect="1"/>
        </xdr:cNvPicPr>
      </xdr:nvPicPr>
      <xdr:blipFill>
        <a:blip r:embed="rId19"/>
        <a:stretch>
          <a:fillRect/>
        </a:stretch>
      </xdr:blipFill>
      <xdr:spPr>
        <a:xfrm>
          <a:off x="10826115" y="99856290"/>
          <a:ext cx="6915150" cy="5915025"/>
        </a:xfrm>
        <a:prstGeom prst="rect">
          <a:avLst/>
        </a:prstGeom>
        <a:noFill/>
        <a:ln w="9525">
          <a:noFill/>
        </a:ln>
      </xdr:spPr>
    </xdr:pic>
  </etc:cellImage>
  <etc:cellImage>
    <xdr:pic>
      <xdr:nvPicPr>
        <xdr:cNvPr id="12" name="ID_A778AB76B3D941E9B63B6B6C57E4947A"/>
        <xdr:cNvPicPr>
          <a:picLocks noChangeAspect="1"/>
        </xdr:cNvPicPr>
      </xdr:nvPicPr>
      <xdr:blipFill>
        <a:blip r:embed="rId20"/>
        <a:stretch>
          <a:fillRect/>
        </a:stretch>
      </xdr:blipFill>
      <xdr:spPr>
        <a:xfrm>
          <a:off x="10826115" y="19297650"/>
          <a:ext cx="6381750" cy="6467475"/>
        </a:xfrm>
        <a:prstGeom prst="rect">
          <a:avLst/>
        </a:prstGeom>
        <a:noFill/>
        <a:ln w="9525">
          <a:noFill/>
        </a:ln>
      </xdr:spPr>
    </xdr:pic>
  </etc:cellImage>
  <etc:cellImage>
    <xdr:pic>
      <xdr:nvPicPr>
        <xdr:cNvPr id="321" name="ID_2FFD0F919CA64871BC6D6E4AB35875E0"/>
        <xdr:cNvPicPr>
          <a:picLocks noChangeAspect="1"/>
        </xdr:cNvPicPr>
      </xdr:nvPicPr>
      <xdr:blipFill>
        <a:blip r:embed="rId21"/>
        <a:stretch>
          <a:fillRect/>
        </a:stretch>
      </xdr:blipFill>
      <xdr:spPr>
        <a:xfrm>
          <a:off x="12028170" y="23869650"/>
          <a:ext cx="7762875" cy="6877050"/>
        </a:xfrm>
        <a:prstGeom prst="rect">
          <a:avLst/>
        </a:prstGeom>
        <a:noFill/>
        <a:ln w="9525">
          <a:noFill/>
        </a:ln>
      </xdr:spPr>
    </xdr:pic>
  </etc:cellImage>
  <etc:cellImage>
    <xdr:pic>
      <xdr:nvPicPr>
        <xdr:cNvPr id="470" name="ID_26664C3605854C70948ACFA733C264EC"/>
        <xdr:cNvPicPr>
          <a:picLocks noChangeAspect="1"/>
        </xdr:cNvPicPr>
      </xdr:nvPicPr>
      <xdr:blipFill>
        <a:blip r:embed="rId22"/>
        <a:stretch>
          <a:fillRect/>
        </a:stretch>
      </xdr:blipFill>
      <xdr:spPr>
        <a:xfrm>
          <a:off x="12028170" y="138900535"/>
          <a:ext cx="6838950" cy="7038975"/>
        </a:xfrm>
        <a:prstGeom prst="rect">
          <a:avLst/>
        </a:prstGeom>
        <a:noFill/>
        <a:ln w="9525">
          <a:noFill/>
        </a:ln>
      </xdr:spPr>
    </xdr:pic>
  </etc:cellImage>
  <etc:cellImage>
    <xdr:pic>
      <xdr:nvPicPr>
        <xdr:cNvPr id="324" name="ID_D71B1E492BA9459A9632B79BB59D99BD"/>
        <xdr:cNvPicPr>
          <a:picLocks noChangeAspect="1"/>
        </xdr:cNvPicPr>
      </xdr:nvPicPr>
      <xdr:blipFill>
        <a:blip r:embed="rId23"/>
        <a:stretch>
          <a:fillRect/>
        </a:stretch>
      </xdr:blipFill>
      <xdr:spPr>
        <a:xfrm>
          <a:off x="12028170" y="25393650"/>
          <a:ext cx="6867525" cy="7000875"/>
        </a:xfrm>
        <a:prstGeom prst="rect">
          <a:avLst/>
        </a:prstGeom>
        <a:noFill/>
        <a:ln w="9525">
          <a:noFill/>
        </a:ln>
      </xdr:spPr>
    </xdr:pic>
  </etc:cellImage>
  <etc:cellImage>
    <xdr:pic>
      <xdr:nvPicPr>
        <xdr:cNvPr id="405" name="ID_B0645C8A44CD47EFAA93EB53E1991EB9"/>
        <xdr:cNvPicPr>
          <a:picLocks noChangeAspect="1"/>
        </xdr:cNvPicPr>
      </xdr:nvPicPr>
      <xdr:blipFill>
        <a:blip r:embed="rId24"/>
        <a:stretch>
          <a:fillRect/>
        </a:stretch>
      </xdr:blipFill>
      <xdr:spPr>
        <a:xfrm>
          <a:off x="12028170" y="96545400"/>
          <a:ext cx="6705600" cy="7029450"/>
        </a:xfrm>
        <a:prstGeom prst="rect">
          <a:avLst/>
        </a:prstGeom>
        <a:noFill/>
        <a:ln w="9525">
          <a:noFill/>
        </a:ln>
      </xdr:spPr>
    </xdr:pic>
  </etc:cellImage>
  <etc:cellImage>
    <xdr:pic>
      <xdr:nvPicPr>
        <xdr:cNvPr id="216" name="ID_57743AE4D09842C68E5D16C0278F0789"/>
        <xdr:cNvPicPr>
          <a:picLocks noChangeAspect="1"/>
        </xdr:cNvPicPr>
      </xdr:nvPicPr>
      <xdr:blipFill>
        <a:blip r:embed="rId25"/>
        <a:stretch>
          <a:fillRect/>
        </a:stretch>
      </xdr:blipFill>
      <xdr:spPr>
        <a:xfrm>
          <a:off x="7735570" y="57197625"/>
          <a:ext cx="6858000" cy="6915150"/>
        </a:xfrm>
        <a:prstGeom prst="rect">
          <a:avLst/>
        </a:prstGeom>
        <a:noFill/>
        <a:ln w="9525">
          <a:noFill/>
        </a:ln>
      </xdr:spPr>
    </xdr:pic>
  </etc:cellImage>
  <etc:cellImage>
    <xdr:pic>
      <xdr:nvPicPr>
        <xdr:cNvPr id="355" name="ID_DE00E882CC59476CA53A57C50D608679"/>
        <xdr:cNvPicPr>
          <a:picLocks noChangeAspect="1"/>
        </xdr:cNvPicPr>
      </xdr:nvPicPr>
      <xdr:blipFill>
        <a:blip r:embed="rId26"/>
        <a:stretch>
          <a:fillRect/>
        </a:stretch>
      </xdr:blipFill>
      <xdr:spPr>
        <a:xfrm>
          <a:off x="12028170" y="28441650"/>
          <a:ext cx="7105650" cy="6924675"/>
        </a:xfrm>
        <a:prstGeom prst="rect">
          <a:avLst/>
        </a:prstGeom>
        <a:noFill/>
        <a:ln w="9525">
          <a:noFill/>
        </a:ln>
      </xdr:spPr>
    </xdr:pic>
  </etc:cellImage>
  <etc:cellImage>
    <xdr:pic>
      <xdr:nvPicPr>
        <xdr:cNvPr id="431" name="ID_C5454EF7298C4EECB60E3C3E53D901C7"/>
        <xdr:cNvPicPr>
          <a:picLocks noChangeAspect="1"/>
        </xdr:cNvPicPr>
      </xdr:nvPicPr>
      <xdr:blipFill>
        <a:blip r:embed="rId27"/>
        <a:stretch>
          <a:fillRect/>
        </a:stretch>
      </xdr:blipFill>
      <xdr:spPr>
        <a:xfrm>
          <a:off x="12028170" y="103403400"/>
          <a:ext cx="6638925" cy="6810375"/>
        </a:xfrm>
        <a:prstGeom prst="rect">
          <a:avLst/>
        </a:prstGeom>
        <a:noFill/>
        <a:ln w="9525">
          <a:noFill/>
        </a:ln>
      </xdr:spPr>
    </xdr:pic>
  </etc:cellImage>
  <etc:cellImage>
    <xdr:pic>
      <xdr:nvPicPr>
        <xdr:cNvPr id="41" name="ID_027E04076BAC421E8EC8E4DB31503C23"/>
        <xdr:cNvPicPr>
          <a:picLocks noChangeAspect="1"/>
        </xdr:cNvPicPr>
      </xdr:nvPicPr>
      <xdr:blipFill>
        <a:blip r:embed="rId28"/>
        <a:stretch>
          <a:fillRect/>
        </a:stretch>
      </xdr:blipFill>
      <xdr:spPr>
        <a:xfrm>
          <a:off x="12028170" y="74123550"/>
          <a:ext cx="6962775" cy="6867525"/>
        </a:xfrm>
        <a:prstGeom prst="rect">
          <a:avLst/>
        </a:prstGeom>
        <a:noFill/>
        <a:ln w="9525">
          <a:noFill/>
        </a:ln>
      </xdr:spPr>
    </xdr:pic>
  </etc:cellImage>
  <etc:cellImage>
    <xdr:pic>
      <xdr:nvPicPr>
        <xdr:cNvPr id="193" name="ID_4E8CE4652C864864941C3887EC53D906"/>
        <xdr:cNvPicPr>
          <a:picLocks noChangeAspect="1"/>
        </xdr:cNvPicPr>
      </xdr:nvPicPr>
      <xdr:blipFill>
        <a:blip r:embed="rId29"/>
        <a:stretch>
          <a:fillRect/>
        </a:stretch>
      </xdr:blipFill>
      <xdr:spPr>
        <a:xfrm>
          <a:off x="7735570" y="26717625"/>
          <a:ext cx="5286375" cy="6953250"/>
        </a:xfrm>
        <a:prstGeom prst="rect">
          <a:avLst/>
        </a:prstGeom>
        <a:noFill/>
        <a:ln w="9525">
          <a:noFill/>
        </a:ln>
      </xdr:spPr>
    </xdr:pic>
  </etc:cellImage>
  <etc:cellImage>
    <xdr:pic>
      <xdr:nvPicPr>
        <xdr:cNvPr id="359" name="ID_BCDD65C5A6744E8898B0689EFAA2425E"/>
        <xdr:cNvPicPr>
          <a:picLocks noChangeAspect="1"/>
        </xdr:cNvPicPr>
      </xdr:nvPicPr>
      <xdr:blipFill>
        <a:blip r:embed="rId30"/>
        <a:stretch>
          <a:fillRect/>
        </a:stretch>
      </xdr:blipFill>
      <xdr:spPr>
        <a:xfrm>
          <a:off x="12028170" y="31489650"/>
          <a:ext cx="6829425" cy="6457950"/>
        </a:xfrm>
        <a:prstGeom prst="rect">
          <a:avLst/>
        </a:prstGeom>
        <a:noFill/>
        <a:ln w="9525">
          <a:noFill/>
        </a:ln>
      </xdr:spPr>
    </xdr:pic>
  </etc:cellImage>
  <etc:cellImage>
    <xdr:pic>
      <xdr:nvPicPr>
        <xdr:cNvPr id="462" name="ID_8521FEF639884214AC828CAEE5A086B3"/>
        <xdr:cNvPicPr>
          <a:picLocks noChangeAspect="1"/>
        </xdr:cNvPicPr>
      </xdr:nvPicPr>
      <xdr:blipFill>
        <a:blip r:embed="rId31"/>
        <a:stretch>
          <a:fillRect/>
        </a:stretch>
      </xdr:blipFill>
      <xdr:spPr>
        <a:xfrm>
          <a:off x="12028170" y="132035550"/>
          <a:ext cx="7134225" cy="6953250"/>
        </a:xfrm>
        <a:prstGeom prst="rect">
          <a:avLst/>
        </a:prstGeom>
        <a:noFill/>
        <a:ln w="9525">
          <a:noFill/>
        </a:ln>
      </xdr:spPr>
    </xdr:pic>
  </etc:cellImage>
  <etc:cellImage>
    <xdr:pic>
      <xdr:nvPicPr>
        <xdr:cNvPr id="401" name="ID_F95913D30A414705BDD617F4C8DE2E55"/>
        <xdr:cNvPicPr>
          <a:picLocks noChangeAspect="1"/>
        </xdr:cNvPicPr>
      </xdr:nvPicPr>
      <xdr:blipFill>
        <a:blip r:embed="rId32"/>
        <a:stretch>
          <a:fillRect/>
        </a:stretch>
      </xdr:blipFill>
      <xdr:spPr>
        <a:xfrm>
          <a:off x="12028170" y="57359550"/>
          <a:ext cx="7486650" cy="7362825"/>
        </a:xfrm>
        <a:prstGeom prst="rect">
          <a:avLst/>
        </a:prstGeom>
        <a:noFill/>
        <a:ln w="9525">
          <a:noFill/>
        </a:ln>
      </xdr:spPr>
    </xdr:pic>
  </etc:cellImage>
  <etc:cellImage>
    <xdr:pic>
      <xdr:nvPicPr>
        <xdr:cNvPr id="376" name="ID_64CF93043DC54E8386576235743229D9"/>
        <xdr:cNvPicPr>
          <a:picLocks noChangeAspect="1"/>
        </xdr:cNvPicPr>
      </xdr:nvPicPr>
      <xdr:blipFill>
        <a:blip r:embed="rId33"/>
        <a:stretch>
          <a:fillRect/>
        </a:stretch>
      </xdr:blipFill>
      <xdr:spPr>
        <a:xfrm>
          <a:off x="12028170" y="91401900"/>
          <a:ext cx="6915150" cy="6905625"/>
        </a:xfrm>
        <a:prstGeom prst="rect">
          <a:avLst/>
        </a:prstGeom>
        <a:noFill/>
        <a:ln w="9525">
          <a:noFill/>
        </a:ln>
      </xdr:spPr>
    </xdr:pic>
  </etc:cellImage>
  <etc:cellImage>
    <xdr:pic>
      <xdr:nvPicPr>
        <xdr:cNvPr id="212" name="ID_B4B2EB7517654EA28543CE2357342367"/>
        <xdr:cNvPicPr>
          <a:picLocks noChangeAspect="1"/>
        </xdr:cNvPicPr>
      </xdr:nvPicPr>
      <xdr:blipFill>
        <a:blip r:embed="rId34"/>
        <a:stretch>
          <a:fillRect/>
        </a:stretch>
      </xdr:blipFill>
      <xdr:spPr>
        <a:xfrm>
          <a:off x="7735570" y="29765625"/>
          <a:ext cx="7010400" cy="6915150"/>
        </a:xfrm>
        <a:prstGeom prst="rect">
          <a:avLst/>
        </a:prstGeom>
        <a:noFill/>
        <a:ln w="9525">
          <a:noFill/>
        </a:ln>
      </xdr:spPr>
    </xdr:pic>
  </etc:cellImage>
  <etc:cellImage>
    <xdr:pic>
      <xdr:nvPicPr>
        <xdr:cNvPr id="64" name="ID_4F6508631BBA4C59A5AD1FBB6038B3D6"/>
        <xdr:cNvPicPr>
          <a:picLocks noChangeAspect="1"/>
        </xdr:cNvPicPr>
      </xdr:nvPicPr>
      <xdr:blipFill>
        <a:blip r:embed="rId35"/>
        <a:stretch>
          <a:fillRect/>
        </a:stretch>
      </xdr:blipFill>
      <xdr:spPr>
        <a:xfrm>
          <a:off x="12028170" y="75647550"/>
          <a:ext cx="6905625" cy="6781800"/>
        </a:xfrm>
        <a:prstGeom prst="rect">
          <a:avLst/>
        </a:prstGeom>
        <a:noFill/>
        <a:ln w="9525">
          <a:noFill/>
        </a:ln>
      </xdr:spPr>
    </xdr:pic>
  </etc:cellImage>
  <etc:cellImage>
    <xdr:pic>
      <xdr:nvPicPr>
        <xdr:cNvPr id="211" name="ID_698B6B7D7D3D408287505700B4A5E150"/>
        <xdr:cNvPicPr>
          <a:picLocks noChangeAspect="1"/>
        </xdr:cNvPicPr>
      </xdr:nvPicPr>
      <xdr:blipFill>
        <a:blip r:embed="rId36"/>
        <a:stretch>
          <a:fillRect/>
        </a:stretch>
      </xdr:blipFill>
      <xdr:spPr>
        <a:xfrm>
          <a:off x="7735570" y="34337625"/>
          <a:ext cx="8296275" cy="6905625"/>
        </a:xfrm>
        <a:prstGeom prst="rect">
          <a:avLst/>
        </a:prstGeom>
        <a:noFill/>
        <a:ln w="9525">
          <a:noFill/>
        </a:ln>
      </xdr:spPr>
    </xdr:pic>
  </etc:cellImage>
  <etc:cellImage>
    <xdr:pic>
      <xdr:nvPicPr>
        <xdr:cNvPr id="379" name="ID_D9F16BE1767F4396B465293DC526247E"/>
        <xdr:cNvPicPr>
          <a:picLocks noChangeAspect="1"/>
        </xdr:cNvPicPr>
      </xdr:nvPicPr>
      <xdr:blipFill>
        <a:blip r:embed="rId37"/>
        <a:stretch>
          <a:fillRect/>
        </a:stretch>
      </xdr:blipFill>
      <xdr:spPr>
        <a:xfrm>
          <a:off x="12028170" y="39109650"/>
          <a:ext cx="6296025" cy="6286500"/>
        </a:xfrm>
        <a:prstGeom prst="rect">
          <a:avLst/>
        </a:prstGeom>
        <a:noFill/>
        <a:ln w="9525">
          <a:noFill/>
        </a:ln>
      </xdr:spPr>
    </xdr:pic>
  </etc:cellImage>
  <etc:cellImage>
    <xdr:pic>
      <xdr:nvPicPr>
        <xdr:cNvPr id="490" name="ID_8344982E648342919B0E120DD6AB3D9B"/>
        <xdr:cNvPicPr>
          <a:picLocks noChangeAspect="1"/>
        </xdr:cNvPicPr>
      </xdr:nvPicPr>
      <xdr:blipFill>
        <a:blip r:embed="rId38"/>
        <a:stretch>
          <a:fillRect/>
        </a:stretch>
      </xdr:blipFill>
      <xdr:spPr>
        <a:xfrm>
          <a:off x="12028170" y="157410150"/>
          <a:ext cx="6991350" cy="7077075"/>
        </a:xfrm>
        <a:prstGeom prst="rect">
          <a:avLst/>
        </a:prstGeom>
        <a:noFill/>
        <a:ln w="9525">
          <a:noFill/>
        </a:ln>
      </xdr:spPr>
    </xdr:pic>
  </etc:cellImage>
  <etc:cellImage>
    <xdr:pic>
      <xdr:nvPicPr>
        <xdr:cNvPr id="149" name="ID_13CB564A109647BAB2E411B2BEAA03C2"/>
        <xdr:cNvPicPr>
          <a:picLocks noChangeAspect="1"/>
        </xdr:cNvPicPr>
      </xdr:nvPicPr>
      <xdr:blipFill>
        <a:blip r:embed="rId39"/>
        <a:stretch>
          <a:fillRect/>
        </a:stretch>
      </xdr:blipFill>
      <xdr:spPr>
        <a:xfrm>
          <a:off x="12028170" y="87801450"/>
          <a:ext cx="6638925" cy="7000875"/>
        </a:xfrm>
        <a:prstGeom prst="rect">
          <a:avLst/>
        </a:prstGeom>
        <a:noFill/>
        <a:ln w="9525">
          <a:noFill/>
        </a:ln>
      </xdr:spPr>
    </xdr:pic>
  </etc:cellImage>
  <etc:cellImage>
    <xdr:pic>
      <xdr:nvPicPr>
        <xdr:cNvPr id="152" name="ID_3FF8DE896AD746D8AD0232B59FE4FB89"/>
        <xdr:cNvPicPr>
          <a:picLocks noChangeAspect="1"/>
        </xdr:cNvPicPr>
      </xdr:nvPicPr>
      <xdr:blipFill>
        <a:blip r:embed="rId40"/>
        <a:stretch>
          <a:fillRect/>
        </a:stretch>
      </xdr:blipFill>
      <xdr:spPr>
        <a:xfrm>
          <a:off x="10826115" y="39109650"/>
          <a:ext cx="6324600" cy="6429375"/>
        </a:xfrm>
        <a:prstGeom prst="rect">
          <a:avLst/>
        </a:prstGeom>
        <a:noFill/>
        <a:ln w="9525">
          <a:noFill/>
        </a:ln>
      </xdr:spPr>
    </xdr:pic>
  </etc:cellImage>
  <etc:cellImage>
    <xdr:pic>
      <xdr:nvPicPr>
        <xdr:cNvPr id="213" name="ID_800A7603A5864B138960DC2576AAD7B9"/>
        <xdr:cNvPicPr>
          <a:picLocks noChangeAspect="1"/>
        </xdr:cNvPicPr>
      </xdr:nvPicPr>
      <xdr:blipFill>
        <a:blip r:embed="rId41"/>
        <a:stretch>
          <a:fillRect/>
        </a:stretch>
      </xdr:blipFill>
      <xdr:spPr>
        <a:xfrm>
          <a:off x="7735570" y="40433625"/>
          <a:ext cx="6934200" cy="6962775"/>
        </a:xfrm>
        <a:prstGeom prst="rect">
          <a:avLst/>
        </a:prstGeom>
        <a:noFill/>
        <a:ln w="9525">
          <a:noFill/>
        </a:ln>
      </xdr:spPr>
    </xdr:pic>
  </etc:cellImage>
  <etc:cellImage>
    <xdr:pic>
      <xdr:nvPicPr>
        <xdr:cNvPr id="397" name="ID_652D3FE03D274B3D80C16812F8A0C1CC"/>
        <xdr:cNvPicPr>
          <a:picLocks noChangeAspect="1"/>
        </xdr:cNvPicPr>
      </xdr:nvPicPr>
      <xdr:blipFill>
        <a:blip r:embed="rId42"/>
        <a:stretch>
          <a:fillRect/>
        </a:stretch>
      </xdr:blipFill>
      <xdr:spPr>
        <a:xfrm>
          <a:off x="12028170" y="54311550"/>
          <a:ext cx="7134225" cy="7219950"/>
        </a:xfrm>
        <a:prstGeom prst="rect">
          <a:avLst/>
        </a:prstGeom>
        <a:noFill/>
        <a:ln w="9525">
          <a:noFill/>
        </a:ln>
      </xdr:spPr>
    </xdr:pic>
  </etc:cellImage>
  <etc:cellImage>
    <xdr:pic>
      <xdr:nvPicPr>
        <xdr:cNvPr id="416" name="ID_F375EB14CF554D6AB626AA8D636E65EC"/>
        <xdr:cNvPicPr>
          <a:picLocks noChangeAspect="1"/>
        </xdr:cNvPicPr>
      </xdr:nvPicPr>
      <xdr:blipFill>
        <a:blip r:embed="rId43"/>
        <a:stretch>
          <a:fillRect/>
        </a:stretch>
      </xdr:blipFill>
      <xdr:spPr>
        <a:xfrm>
          <a:off x="12028170" y="66503550"/>
          <a:ext cx="7019925" cy="7077075"/>
        </a:xfrm>
        <a:prstGeom prst="rect">
          <a:avLst/>
        </a:prstGeom>
        <a:noFill/>
        <a:ln w="9525">
          <a:noFill/>
        </a:ln>
      </xdr:spPr>
    </xdr:pic>
  </etc:cellImage>
  <etc:cellImage>
    <xdr:pic>
      <xdr:nvPicPr>
        <xdr:cNvPr id="418" name="ID_20ADDD7E7B1B4E9A9E5288E6152E9C41"/>
        <xdr:cNvPicPr>
          <a:picLocks noChangeAspect="1"/>
        </xdr:cNvPicPr>
      </xdr:nvPicPr>
      <xdr:blipFill>
        <a:blip r:embed="rId44"/>
        <a:stretch>
          <a:fillRect/>
        </a:stretch>
      </xdr:blipFill>
      <xdr:spPr>
        <a:xfrm>
          <a:off x="12028170" y="68027550"/>
          <a:ext cx="6257925" cy="6429375"/>
        </a:xfrm>
        <a:prstGeom prst="rect">
          <a:avLst/>
        </a:prstGeom>
        <a:noFill/>
        <a:ln w="9525">
          <a:noFill/>
        </a:ln>
      </xdr:spPr>
    </xdr:pic>
  </etc:cellImage>
  <etc:cellImage>
    <xdr:pic>
      <xdr:nvPicPr>
        <xdr:cNvPr id="442" name="ID_8A1ADE7745C4493F922EAB6A0EDDAC99"/>
        <xdr:cNvPicPr>
          <a:picLocks noChangeAspect="1"/>
        </xdr:cNvPicPr>
      </xdr:nvPicPr>
      <xdr:blipFill>
        <a:blip r:embed="rId45"/>
        <a:stretch>
          <a:fillRect/>
        </a:stretch>
      </xdr:blipFill>
      <xdr:spPr>
        <a:xfrm>
          <a:off x="12028170" y="114376200"/>
          <a:ext cx="7448550" cy="7400925"/>
        </a:xfrm>
        <a:prstGeom prst="rect">
          <a:avLst/>
        </a:prstGeom>
        <a:noFill/>
        <a:ln w="9525">
          <a:noFill/>
        </a:ln>
      </xdr:spPr>
    </xdr:pic>
  </etc:cellImage>
  <etc:cellImage>
    <xdr:pic>
      <xdr:nvPicPr>
        <xdr:cNvPr id="114" name="ID_F71500AC6D0A40BA932AD17A09F98FF1"/>
        <xdr:cNvPicPr>
          <a:picLocks noChangeAspect="1"/>
        </xdr:cNvPicPr>
      </xdr:nvPicPr>
      <xdr:blipFill>
        <a:blip r:embed="rId46"/>
        <a:stretch>
          <a:fillRect/>
        </a:stretch>
      </xdr:blipFill>
      <xdr:spPr>
        <a:xfrm>
          <a:off x="12028170" y="78886050"/>
          <a:ext cx="6753225" cy="7067550"/>
        </a:xfrm>
        <a:prstGeom prst="rect">
          <a:avLst/>
        </a:prstGeom>
        <a:noFill/>
        <a:ln w="9525">
          <a:noFill/>
        </a:ln>
      </xdr:spPr>
    </xdr:pic>
  </etc:cellImage>
  <etc:cellImage>
    <xdr:pic>
      <xdr:nvPicPr>
        <xdr:cNvPr id="217" name="ID_B065BF2763AC4BECB29F710E8ED22770"/>
        <xdr:cNvPicPr>
          <a:picLocks noChangeAspect="1"/>
        </xdr:cNvPicPr>
      </xdr:nvPicPr>
      <xdr:blipFill>
        <a:blip r:embed="rId47"/>
        <a:stretch>
          <a:fillRect/>
        </a:stretch>
      </xdr:blipFill>
      <xdr:spPr>
        <a:xfrm>
          <a:off x="7735570" y="58721625"/>
          <a:ext cx="7019925" cy="6924675"/>
        </a:xfrm>
        <a:prstGeom prst="rect">
          <a:avLst/>
        </a:prstGeom>
        <a:noFill/>
        <a:ln w="9525">
          <a:noFill/>
        </a:ln>
      </xdr:spPr>
    </xdr:pic>
  </etc:cellImage>
  <etc:cellImage>
    <xdr:pic>
      <xdr:nvPicPr>
        <xdr:cNvPr id="38" name="ID_D169B8333E4442A08FB19BCE7143DE28"/>
        <xdr:cNvPicPr>
          <a:picLocks noChangeAspect="1"/>
        </xdr:cNvPicPr>
      </xdr:nvPicPr>
      <xdr:blipFill>
        <a:blip r:embed="rId48"/>
        <a:stretch>
          <a:fillRect/>
        </a:stretch>
      </xdr:blipFill>
      <xdr:spPr>
        <a:xfrm>
          <a:off x="12028170" y="72599550"/>
          <a:ext cx="6838950" cy="6943725"/>
        </a:xfrm>
        <a:prstGeom prst="rect">
          <a:avLst/>
        </a:prstGeom>
        <a:noFill/>
        <a:ln w="9525">
          <a:noFill/>
        </a:ln>
      </xdr:spPr>
    </xdr:pic>
  </etc:cellImage>
  <etc:cellImage>
    <xdr:pic>
      <xdr:nvPicPr>
        <xdr:cNvPr id="73" name="ID_651F3D90513F4F0EAA6763B417459BA9"/>
        <xdr:cNvPicPr>
          <a:picLocks noChangeAspect="1"/>
        </xdr:cNvPicPr>
      </xdr:nvPicPr>
      <xdr:blipFill>
        <a:blip r:embed="rId49"/>
        <a:stretch>
          <a:fillRect/>
        </a:stretch>
      </xdr:blipFill>
      <xdr:spPr>
        <a:xfrm>
          <a:off x="12028170" y="77171550"/>
          <a:ext cx="6896100" cy="6896100"/>
        </a:xfrm>
        <a:prstGeom prst="rect">
          <a:avLst/>
        </a:prstGeom>
        <a:noFill/>
        <a:ln w="9525">
          <a:noFill/>
        </a:ln>
      </xdr:spPr>
    </xdr:pic>
  </etc:cellImage>
  <etc:cellImage>
    <xdr:pic>
      <xdr:nvPicPr>
        <xdr:cNvPr id="460" name="ID_CCBB6227F9634FAF99B552EC4861CEAB"/>
        <xdr:cNvPicPr>
          <a:picLocks noChangeAspect="1"/>
        </xdr:cNvPicPr>
      </xdr:nvPicPr>
      <xdr:blipFill>
        <a:blip r:embed="rId50"/>
        <a:stretch>
          <a:fillRect/>
        </a:stretch>
      </xdr:blipFill>
      <xdr:spPr>
        <a:xfrm>
          <a:off x="12028170" y="128435100"/>
          <a:ext cx="6724650" cy="6943725"/>
        </a:xfrm>
        <a:prstGeom prst="rect">
          <a:avLst/>
        </a:prstGeom>
        <a:noFill/>
        <a:ln w="9525">
          <a:noFill/>
        </a:ln>
      </xdr:spPr>
    </xdr:pic>
  </etc:cellImage>
  <etc:cellImage>
    <xdr:pic>
      <xdr:nvPicPr>
        <xdr:cNvPr id="100" name="ID_5C84EA4C34FE40209BA1A7F7CA714103"/>
        <xdr:cNvPicPr>
          <a:picLocks noChangeAspect="1"/>
        </xdr:cNvPicPr>
      </xdr:nvPicPr>
      <xdr:blipFill>
        <a:blip r:embed="rId51"/>
        <a:stretch>
          <a:fillRect/>
        </a:stretch>
      </xdr:blipFill>
      <xdr:spPr>
        <a:xfrm>
          <a:off x="12028170" y="77946250"/>
          <a:ext cx="6819900" cy="6896100"/>
        </a:xfrm>
        <a:prstGeom prst="rect">
          <a:avLst/>
        </a:prstGeom>
        <a:noFill/>
        <a:ln w="9525">
          <a:noFill/>
        </a:ln>
      </xdr:spPr>
    </xdr:pic>
  </etc:cellImage>
  <etc:cellImage>
    <xdr:pic>
      <xdr:nvPicPr>
        <xdr:cNvPr id="224" name="ID_7D857A8F8DB64511A114E19D92AE4B37"/>
        <xdr:cNvPicPr>
          <a:picLocks noChangeAspect="1"/>
        </xdr:cNvPicPr>
      </xdr:nvPicPr>
      <xdr:blipFill>
        <a:blip r:embed="rId52"/>
        <a:stretch>
          <a:fillRect/>
        </a:stretch>
      </xdr:blipFill>
      <xdr:spPr>
        <a:xfrm>
          <a:off x="7735570" y="92135325"/>
          <a:ext cx="7000875" cy="6972300"/>
        </a:xfrm>
        <a:prstGeom prst="rect">
          <a:avLst/>
        </a:prstGeom>
        <a:noFill/>
        <a:ln w="9525">
          <a:noFill/>
        </a:ln>
      </xdr:spPr>
    </xdr:pic>
  </etc:cellImage>
  <etc:cellImage>
    <xdr:pic>
      <xdr:nvPicPr>
        <xdr:cNvPr id="118" name="ID_870A9CEB5EFA43C2B4A9772BCABB428E"/>
        <xdr:cNvPicPr>
          <a:picLocks noChangeAspect="1"/>
        </xdr:cNvPicPr>
      </xdr:nvPicPr>
      <xdr:blipFill>
        <a:blip r:embed="rId53"/>
        <a:stretch>
          <a:fillRect/>
        </a:stretch>
      </xdr:blipFill>
      <xdr:spPr>
        <a:xfrm>
          <a:off x="12028170" y="80600550"/>
          <a:ext cx="6134100" cy="5981700"/>
        </a:xfrm>
        <a:prstGeom prst="rect">
          <a:avLst/>
        </a:prstGeom>
        <a:noFill/>
        <a:ln w="9525">
          <a:noFill/>
        </a:ln>
      </xdr:spPr>
    </xdr:pic>
  </etc:cellImage>
  <etc:cellImage>
    <xdr:pic>
      <xdr:nvPicPr>
        <xdr:cNvPr id="131" name="ID_43F6CB9D1B1E4D4EAAE0DB2D21B81C0D"/>
        <xdr:cNvPicPr>
          <a:picLocks noChangeAspect="1"/>
        </xdr:cNvPicPr>
      </xdr:nvPicPr>
      <xdr:blipFill>
        <a:blip r:embed="rId54"/>
        <a:stretch>
          <a:fillRect/>
        </a:stretch>
      </xdr:blipFill>
      <xdr:spPr>
        <a:xfrm>
          <a:off x="12028170" y="82486500"/>
          <a:ext cx="7038975" cy="7134225"/>
        </a:xfrm>
        <a:prstGeom prst="rect">
          <a:avLst/>
        </a:prstGeom>
        <a:noFill/>
        <a:ln w="9525">
          <a:noFill/>
        </a:ln>
      </xdr:spPr>
    </xdr:pic>
  </etc:cellImage>
  <etc:cellImage>
    <xdr:pic>
      <xdr:nvPicPr>
        <xdr:cNvPr id="142" name="ID_06DD87A26A414BFBBE52805FAFF7FE0F"/>
        <xdr:cNvPicPr>
          <a:picLocks noChangeAspect="1"/>
        </xdr:cNvPicPr>
      </xdr:nvPicPr>
      <xdr:blipFill>
        <a:blip r:embed="rId55"/>
        <a:stretch>
          <a:fillRect/>
        </a:stretch>
      </xdr:blipFill>
      <xdr:spPr>
        <a:xfrm>
          <a:off x="12028170" y="84201000"/>
          <a:ext cx="6743700" cy="6829425"/>
        </a:xfrm>
        <a:prstGeom prst="rect">
          <a:avLst/>
        </a:prstGeom>
        <a:noFill/>
        <a:ln w="9525">
          <a:noFill/>
        </a:ln>
      </xdr:spPr>
    </xdr:pic>
  </etc:cellImage>
  <etc:cellImage>
    <xdr:pic>
      <xdr:nvPicPr>
        <xdr:cNvPr id="145" name="ID_50FDCB32DCE84B5ABB5F483AA0D0E577"/>
        <xdr:cNvPicPr>
          <a:picLocks noChangeAspect="1"/>
        </xdr:cNvPicPr>
      </xdr:nvPicPr>
      <xdr:blipFill>
        <a:blip r:embed="rId56"/>
        <a:stretch>
          <a:fillRect/>
        </a:stretch>
      </xdr:blipFill>
      <xdr:spPr>
        <a:xfrm>
          <a:off x="12028170" y="85915500"/>
          <a:ext cx="7467600" cy="6924675"/>
        </a:xfrm>
        <a:prstGeom prst="rect">
          <a:avLst/>
        </a:prstGeom>
        <a:noFill/>
        <a:ln w="9525">
          <a:noFill/>
        </a:ln>
      </xdr:spPr>
    </xdr:pic>
  </etc:cellImage>
  <etc:cellImage>
    <xdr:pic>
      <xdr:nvPicPr>
        <xdr:cNvPr id="297" name="ID_24B54E1807CE4C8BA490997CA42AD89D"/>
        <xdr:cNvPicPr>
          <a:picLocks noChangeAspect="1"/>
        </xdr:cNvPicPr>
      </xdr:nvPicPr>
      <xdr:blipFill>
        <a:blip r:embed="rId57"/>
        <a:stretch>
          <a:fillRect/>
        </a:stretch>
      </xdr:blipFill>
      <xdr:spPr>
        <a:xfrm>
          <a:off x="12028170" y="89515950"/>
          <a:ext cx="6858000" cy="7077075"/>
        </a:xfrm>
        <a:prstGeom prst="rect">
          <a:avLst/>
        </a:prstGeom>
        <a:noFill/>
        <a:ln w="9525">
          <a:noFill/>
        </a:ln>
      </xdr:spPr>
    </xdr:pic>
  </etc:cellImage>
  <etc:cellImage>
    <xdr:pic>
      <xdr:nvPicPr>
        <xdr:cNvPr id="137" name="ID_5BC0100A6F804FCD9C9BDC666BED4DF1"/>
        <xdr:cNvPicPr>
          <a:picLocks noChangeAspect="1"/>
        </xdr:cNvPicPr>
      </xdr:nvPicPr>
      <xdr:blipFill>
        <a:blip r:embed="rId58"/>
        <a:stretch>
          <a:fillRect/>
        </a:stretch>
      </xdr:blipFill>
      <xdr:spPr>
        <a:xfrm>
          <a:off x="12028170" y="92857955"/>
          <a:ext cx="7181850" cy="7048500"/>
        </a:xfrm>
        <a:prstGeom prst="rect">
          <a:avLst/>
        </a:prstGeom>
        <a:noFill/>
        <a:ln w="9525">
          <a:noFill/>
        </a:ln>
      </xdr:spPr>
    </xdr:pic>
  </etc:cellImage>
  <etc:cellImage>
    <xdr:pic>
      <xdr:nvPicPr>
        <xdr:cNvPr id="437" name="ID_C63F984EF76F4AB1B2EC12CE4DF54244"/>
        <xdr:cNvPicPr>
          <a:picLocks noChangeAspect="1"/>
        </xdr:cNvPicPr>
      </xdr:nvPicPr>
      <xdr:blipFill>
        <a:blip r:embed="rId59"/>
        <a:stretch>
          <a:fillRect/>
        </a:stretch>
      </xdr:blipFill>
      <xdr:spPr>
        <a:xfrm>
          <a:off x="12028170" y="110261400"/>
          <a:ext cx="7181850" cy="7124700"/>
        </a:xfrm>
        <a:prstGeom prst="rect">
          <a:avLst/>
        </a:prstGeom>
        <a:noFill/>
        <a:ln w="9525">
          <a:noFill/>
        </a:ln>
      </xdr:spPr>
    </xdr:pic>
  </etc:cellImage>
  <etc:cellImage>
    <xdr:pic>
      <xdr:nvPicPr>
        <xdr:cNvPr id="425" name="ID_3159E0FE888F4154AE6E4370D5F5E36A"/>
        <xdr:cNvPicPr>
          <a:picLocks noChangeAspect="1"/>
        </xdr:cNvPicPr>
      </xdr:nvPicPr>
      <xdr:blipFill>
        <a:blip r:embed="rId60"/>
        <a:stretch>
          <a:fillRect/>
        </a:stretch>
      </xdr:blipFill>
      <xdr:spPr>
        <a:xfrm>
          <a:off x="12028170" y="99974400"/>
          <a:ext cx="7391400" cy="6848475"/>
        </a:xfrm>
        <a:prstGeom prst="rect">
          <a:avLst/>
        </a:prstGeom>
        <a:noFill/>
        <a:ln w="9525">
          <a:noFill/>
        </a:ln>
      </xdr:spPr>
    </xdr:pic>
  </etc:cellImage>
  <etc:cellImage>
    <xdr:pic>
      <xdr:nvPicPr>
        <xdr:cNvPr id="49" name="ID_42473ED2D9FD4D8488B0936272BD8F8B"/>
        <xdr:cNvPicPr>
          <a:picLocks noChangeAspect="1"/>
        </xdr:cNvPicPr>
      </xdr:nvPicPr>
      <xdr:blipFill>
        <a:blip r:embed="rId61"/>
        <a:stretch>
          <a:fillRect/>
        </a:stretch>
      </xdr:blipFill>
      <xdr:spPr>
        <a:xfrm>
          <a:off x="7735570" y="89544525"/>
          <a:ext cx="6972300" cy="7000875"/>
        </a:xfrm>
        <a:prstGeom prst="rect">
          <a:avLst/>
        </a:prstGeom>
        <a:noFill/>
        <a:ln w="9525">
          <a:noFill/>
        </a:ln>
      </xdr:spPr>
    </xdr:pic>
  </etc:cellImage>
  <etc:cellImage>
    <xdr:pic>
      <xdr:nvPicPr>
        <xdr:cNvPr id="446" name="ID_381ED3EDF06243C59B4FF585655E46A6"/>
        <xdr:cNvPicPr>
          <a:picLocks noChangeAspect="1"/>
        </xdr:cNvPicPr>
      </xdr:nvPicPr>
      <xdr:blipFill>
        <a:blip r:embed="rId62"/>
        <a:stretch>
          <a:fillRect/>
        </a:stretch>
      </xdr:blipFill>
      <xdr:spPr>
        <a:xfrm>
          <a:off x="12028170" y="117976650"/>
          <a:ext cx="7038975" cy="6934200"/>
        </a:xfrm>
        <a:prstGeom prst="rect">
          <a:avLst/>
        </a:prstGeom>
        <a:noFill/>
        <a:ln w="9525">
          <a:noFill/>
        </a:ln>
      </xdr:spPr>
    </xdr:pic>
  </etc:cellImage>
  <etc:cellImage>
    <xdr:pic>
      <xdr:nvPicPr>
        <xdr:cNvPr id="480" name="ID_4830B34D65584205A1B76A727B9F2824"/>
        <xdr:cNvPicPr>
          <a:picLocks noChangeAspect="1"/>
        </xdr:cNvPicPr>
      </xdr:nvPicPr>
      <xdr:blipFill>
        <a:blip r:embed="rId63"/>
        <a:stretch>
          <a:fillRect/>
        </a:stretch>
      </xdr:blipFill>
      <xdr:spPr>
        <a:xfrm>
          <a:off x="12028170" y="148494750"/>
          <a:ext cx="7153275" cy="6972300"/>
        </a:xfrm>
        <a:prstGeom prst="rect">
          <a:avLst/>
        </a:prstGeom>
        <a:noFill/>
        <a:ln w="9525">
          <a:noFill/>
        </a:ln>
      </xdr:spPr>
    </xdr:pic>
  </etc:cellImage>
  <etc:cellImage>
    <xdr:pic>
      <xdr:nvPicPr>
        <xdr:cNvPr id="439" name="ID_8994B850EB644CD088777147213AEEDE"/>
        <xdr:cNvPicPr>
          <a:picLocks noChangeAspect="1"/>
        </xdr:cNvPicPr>
      </xdr:nvPicPr>
      <xdr:blipFill>
        <a:blip r:embed="rId64"/>
        <a:stretch>
          <a:fillRect/>
        </a:stretch>
      </xdr:blipFill>
      <xdr:spPr>
        <a:xfrm>
          <a:off x="12028170" y="110890050"/>
          <a:ext cx="7105650" cy="7115175"/>
        </a:xfrm>
        <a:prstGeom prst="rect">
          <a:avLst/>
        </a:prstGeom>
        <a:noFill/>
        <a:ln w="9525">
          <a:noFill/>
        </a:ln>
      </xdr:spPr>
    </xdr:pic>
  </etc:cellImage>
  <etc:cellImage>
    <xdr:pic>
      <xdr:nvPicPr>
        <xdr:cNvPr id="226" name="ID_2B049E02624045EDA4F927F706736338"/>
        <xdr:cNvPicPr>
          <a:picLocks noChangeAspect="1"/>
        </xdr:cNvPicPr>
      </xdr:nvPicPr>
      <xdr:blipFill>
        <a:blip r:embed="rId65"/>
        <a:stretch>
          <a:fillRect/>
        </a:stretch>
      </xdr:blipFill>
      <xdr:spPr>
        <a:xfrm>
          <a:off x="7735570" y="114295555"/>
          <a:ext cx="6924675" cy="6924675"/>
        </a:xfrm>
        <a:prstGeom prst="rect">
          <a:avLst/>
        </a:prstGeom>
        <a:noFill/>
        <a:ln w="9525">
          <a:noFill/>
        </a:ln>
      </xdr:spPr>
    </xdr:pic>
  </etc:cellImage>
  <etc:cellImage>
    <xdr:pic>
      <xdr:nvPicPr>
        <xdr:cNvPr id="456" name="ID_C545C450062A400A8EFBBE37909142C5"/>
        <xdr:cNvPicPr>
          <a:picLocks noChangeAspect="1"/>
        </xdr:cNvPicPr>
      </xdr:nvPicPr>
      <xdr:blipFill>
        <a:blip r:embed="rId66"/>
        <a:stretch>
          <a:fillRect/>
        </a:stretch>
      </xdr:blipFill>
      <xdr:spPr>
        <a:xfrm>
          <a:off x="12028170" y="125006100"/>
          <a:ext cx="7877175" cy="7153275"/>
        </a:xfrm>
        <a:prstGeom prst="rect">
          <a:avLst/>
        </a:prstGeom>
        <a:noFill/>
        <a:ln w="9525">
          <a:noFill/>
        </a:ln>
      </xdr:spPr>
    </xdr:pic>
  </etc:cellImage>
  <etc:cellImage>
    <xdr:pic>
      <xdr:nvPicPr>
        <xdr:cNvPr id="458" name="ID_A7259AD7EE164DD79EB24443DA8922B5"/>
        <xdr:cNvPicPr>
          <a:picLocks noChangeAspect="1"/>
        </xdr:cNvPicPr>
      </xdr:nvPicPr>
      <xdr:blipFill>
        <a:blip r:embed="rId67"/>
        <a:stretch>
          <a:fillRect/>
        </a:stretch>
      </xdr:blipFill>
      <xdr:spPr>
        <a:xfrm>
          <a:off x="12028170" y="126720600"/>
          <a:ext cx="7715250" cy="6934200"/>
        </a:xfrm>
        <a:prstGeom prst="rect">
          <a:avLst/>
        </a:prstGeom>
        <a:noFill/>
        <a:ln w="9525">
          <a:noFill/>
        </a:ln>
      </xdr:spPr>
    </xdr:pic>
  </etc:cellImage>
  <etc:cellImage>
    <xdr:pic>
      <xdr:nvPicPr>
        <xdr:cNvPr id="464" name="ID_9546A2C169864DDE9C09E887E1706D63"/>
        <xdr:cNvPicPr>
          <a:picLocks noChangeAspect="1"/>
        </xdr:cNvPicPr>
      </xdr:nvPicPr>
      <xdr:blipFill>
        <a:blip r:embed="rId68"/>
        <a:stretch>
          <a:fillRect/>
        </a:stretch>
      </xdr:blipFill>
      <xdr:spPr>
        <a:xfrm>
          <a:off x="12028170" y="133750050"/>
          <a:ext cx="7010400" cy="7010400"/>
        </a:xfrm>
        <a:prstGeom prst="rect">
          <a:avLst/>
        </a:prstGeom>
        <a:noFill/>
        <a:ln w="9525">
          <a:noFill/>
        </a:ln>
      </xdr:spPr>
    </xdr:pic>
  </etc:cellImage>
  <etc:cellImage>
    <xdr:pic>
      <xdr:nvPicPr>
        <xdr:cNvPr id="466" name="ID_30CE1DDDA49C42FFB002D6D04ED3E46C"/>
        <xdr:cNvPicPr>
          <a:picLocks noChangeAspect="1"/>
        </xdr:cNvPicPr>
      </xdr:nvPicPr>
      <xdr:blipFill>
        <a:blip r:embed="rId69"/>
        <a:stretch>
          <a:fillRect/>
        </a:stretch>
      </xdr:blipFill>
      <xdr:spPr>
        <a:xfrm>
          <a:off x="12028170" y="134378700"/>
          <a:ext cx="6848475" cy="6819900"/>
        </a:xfrm>
        <a:prstGeom prst="rect">
          <a:avLst/>
        </a:prstGeom>
        <a:noFill/>
        <a:ln w="9525">
          <a:noFill/>
        </a:ln>
      </xdr:spPr>
    </xdr:pic>
  </etc:cellImage>
  <etc:cellImage>
    <xdr:pic>
      <xdr:nvPicPr>
        <xdr:cNvPr id="468" name="ID_C021A67311994ED9A6A84B6BA519EF73"/>
        <xdr:cNvPicPr>
          <a:picLocks noChangeAspect="1"/>
        </xdr:cNvPicPr>
      </xdr:nvPicPr>
      <xdr:blipFill>
        <a:blip r:embed="rId70"/>
        <a:stretch>
          <a:fillRect/>
        </a:stretch>
      </xdr:blipFill>
      <xdr:spPr>
        <a:xfrm>
          <a:off x="12028170" y="137350500"/>
          <a:ext cx="7105650" cy="7000875"/>
        </a:xfrm>
        <a:prstGeom prst="rect">
          <a:avLst/>
        </a:prstGeom>
        <a:noFill/>
        <a:ln w="9525">
          <a:noFill/>
        </a:ln>
      </xdr:spPr>
    </xdr:pic>
  </etc:cellImage>
  <etc:cellImage>
    <xdr:pic>
      <xdr:nvPicPr>
        <xdr:cNvPr id="472" name="ID_F748099B96FB484581981FADE60BDD74"/>
        <xdr:cNvPicPr>
          <a:picLocks noChangeAspect="1"/>
        </xdr:cNvPicPr>
      </xdr:nvPicPr>
      <xdr:blipFill>
        <a:blip r:embed="rId71"/>
        <a:stretch>
          <a:fillRect/>
        </a:stretch>
      </xdr:blipFill>
      <xdr:spPr>
        <a:xfrm>
          <a:off x="12028170" y="139922250"/>
          <a:ext cx="7991475" cy="7267575"/>
        </a:xfrm>
        <a:prstGeom prst="rect">
          <a:avLst/>
        </a:prstGeom>
        <a:noFill/>
        <a:ln w="9525">
          <a:noFill/>
        </a:ln>
      </xdr:spPr>
    </xdr:pic>
  </etc:cellImage>
  <etc:cellImage>
    <xdr:pic>
      <xdr:nvPicPr>
        <xdr:cNvPr id="449" name="ID_A5C1828524014F44B368D61F1BBFB9BB"/>
        <xdr:cNvPicPr>
          <a:picLocks noChangeAspect="1"/>
        </xdr:cNvPicPr>
      </xdr:nvPicPr>
      <xdr:blipFill>
        <a:blip r:embed="rId72"/>
        <a:stretch>
          <a:fillRect/>
        </a:stretch>
      </xdr:blipFill>
      <xdr:spPr>
        <a:xfrm>
          <a:off x="12028170" y="137256520"/>
          <a:ext cx="6867525" cy="6858000"/>
        </a:xfrm>
        <a:prstGeom prst="rect">
          <a:avLst/>
        </a:prstGeom>
        <a:noFill/>
        <a:ln w="9525">
          <a:noFill/>
        </a:ln>
      </xdr:spPr>
    </xdr:pic>
  </etc:cellImage>
  <etc:cellImage>
    <xdr:pic>
      <xdr:nvPicPr>
        <xdr:cNvPr id="237" name="ID_6FE975092929496D8145CBDE7E74589E"/>
        <xdr:cNvPicPr>
          <a:picLocks noChangeAspect="1"/>
        </xdr:cNvPicPr>
      </xdr:nvPicPr>
      <xdr:blipFill>
        <a:blip r:embed="rId73"/>
        <a:stretch>
          <a:fillRect/>
        </a:stretch>
      </xdr:blipFill>
      <xdr:spPr>
        <a:xfrm>
          <a:off x="7735570" y="126658370"/>
          <a:ext cx="7477125" cy="6753225"/>
        </a:xfrm>
        <a:prstGeom prst="rect">
          <a:avLst/>
        </a:prstGeom>
        <a:noFill/>
        <a:ln w="9525">
          <a:noFill/>
        </a:ln>
      </xdr:spPr>
    </xdr:pic>
  </etc:cellImage>
  <etc:cellImage>
    <xdr:pic>
      <xdr:nvPicPr>
        <xdr:cNvPr id="393" name="ID_AF563779D90B483F93CECB1026517C40"/>
        <xdr:cNvPicPr>
          <a:picLocks noChangeAspect="1"/>
        </xdr:cNvPicPr>
      </xdr:nvPicPr>
      <xdr:blipFill>
        <a:blip r:embed="rId74"/>
        <a:stretch>
          <a:fillRect/>
        </a:stretch>
      </xdr:blipFill>
      <xdr:spPr>
        <a:xfrm>
          <a:off x="6962140" y="131332605"/>
          <a:ext cx="6953250" cy="5476875"/>
        </a:xfrm>
        <a:prstGeom prst="rect">
          <a:avLst/>
        </a:prstGeom>
        <a:noFill/>
        <a:ln w="9525">
          <a:noFill/>
        </a:ln>
      </xdr:spPr>
    </xdr:pic>
  </etc:cellImage>
  <etc:cellImage>
    <xdr:pic>
      <xdr:nvPicPr>
        <xdr:cNvPr id="484" name="ID_D2A6B0C767884A398B8E4ECA09C36AA7"/>
        <xdr:cNvPicPr>
          <a:picLocks noChangeAspect="1"/>
        </xdr:cNvPicPr>
      </xdr:nvPicPr>
      <xdr:blipFill>
        <a:blip r:embed="rId75"/>
        <a:stretch>
          <a:fillRect/>
        </a:stretch>
      </xdr:blipFill>
      <xdr:spPr>
        <a:xfrm>
          <a:off x="12028170" y="151923750"/>
          <a:ext cx="7181850" cy="7153275"/>
        </a:xfrm>
        <a:prstGeom prst="rect">
          <a:avLst/>
        </a:prstGeom>
        <a:noFill/>
        <a:ln w="9525">
          <a:noFill/>
        </a:ln>
      </xdr:spPr>
    </xdr:pic>
  </etc:cellImage>
  <etc:cellImage>
    <xdr:pic>
      <xdr:nvPicPr>
        <xdr:cNvPr id="486" name="ID_28972C9242BC4FD098FE9B457C3B9437"/>
        <xdr:cNvPicPr>
          <a:picLocks noChangeAspect="1"/>
        </xdr:cNvPicPr>
      </xdr:nvPicPr>
      <xdr:blipFill>
        <a:blip r:embed="rId76"/>
        <a:stretch>
          <a:fillRect/>
        </a:stretch>
      </xdr:blipFill>
      <xdr:spPr>
        <a:xfrm>
          <a:off x="12028170" y="153638250"/>
          <a:ext cx="7134225" cy="7029450"/>
        </a:xfrm>
        <a:prstGeom prst="rect">
          <a:avLst/>
        </a:prstGeom>
        <a:noFill/>
        <a:ln w="9525">
          <a:noFill/>
        </a:ln>
      </xdr:spPr>
    </xdr:pic>
  </etc:cellImage>
</etc:cellImages>
</file>

<file path=xl/sharedStrings.xml><?xml version="1.0" encoding="utf-8"?>
<sst xmlns="http://schemas.openxmlformats.org/spreadsheetml/2006/main" count="316" uniqueCount="177">
  <si>
    <t>阜阳建投启悦小区交付开办物资采购（客服及办公类）</t>
  </si>
  <si>
    <t>序号</t>
  </si>
  <si>
    <t>物资类别</t>
  </si>
  <si>
    <t>物资名称</t>
  </si>
  <si>
    <t>规格型号</t>
  </si>
  <si>
    <t>单位</t>
  </si>
  <si>
    <t>数量</t>
  </si>
  <si>
    <t>预估单价（元）</t>
  </si>
  <si>
    <t>预估金额（元）</t>
  </si>
  <si>
    <t>参考图片</t>
  </si>
  <si>
    <t>备注</t>
  </si>
  <si>
    <t>客服类</t>
  </si>
  <si>
    <t>【洗车工具多件套】长杆弯头拖</t>
  </si>
  <si>
    <t>擦车洗车拖把车用掸子专用毛巾刷车弯杆伸缩喷壶洗车工具套装
参考品牌：毕亚慈</t>
  </si>
  <si>
    <t>套</t>
  </si>
  <si>
    <t>电子血压计</t>
  </si>
  <si>
    <t>房颤款上臂式电子血压计血压仪医用高精准高血压测量仪家用【房颤爆款】充电语音背光
型号：S67XR
参考品牌：鱼跃，欧龙姆</t>
  </si>
  <si>
    <t>个</t>
  </si>
  <si>
    <t>轮椅</t>
  </si>
  <si>
    <t xml:space="preserve">移动马桶轻便折叠手动轮椅车带坐便器老年瘫痪残疾人代步手推车 24英寸防扎胎后轮黑色软座经典款
型号：24英寸
参考品牌：鱼跃，可孚
</t>
  </si>
  <si>
    <t>打气筒</t>
  </si>
  <si>
    <t>自行车打气筒家用通用汽车篮球公路车法嘴新型高压多功能带气压表 德国精工-经典短款130PSI-英法美通用
型号：130PSI</t>
  </si>
  <si>
    <t>拐杖</t>
  </si>
  <si>
    <t xml:space="preserve">腋下双拐 拐杖助行器 医用病人骨折老人手杖 铝合金伸缩棍加厚 坚固型860大号（165-175cm人群使用） 两支（两支装）
参考品牌：鱼跃，可孚
</t>
  </si>
  <si>
    <t>对</t>
  </si>
  <si>
    <t>手机充电器</t>
  </si>
  <si>
    <t xml:space="preserve">数据线三合一120W/100W/66W超级快充套装充电线6A充电器适用【快充套装】100W雅灰白三合一+快充头 1.5米
型号：K43
参考品牌：小米，华为，绿胜，公牛
</t>
  </si>
  <si>
    <t>急救箱</t>
  </si>
  <si>
    <t>医药箱套餐铝合金急救全套带药含用常备应急药品地震全套国家标准 16寸急救箱+国标标准40件(全套带药)
型号：鲁菏械备20210029号
参考品牌：金隆兴，可孚，海式诺</t>
  </si>
  <si>
    <t>擦鞋机</t>
  </si>
  <si>
    <t xml:space="preserve">斯图全自动擦鞋机立式感应酒店商场电动刷鞋 7124大型擦鞋机-磨砂黑色
型号：7124
参考品牌：斯图，申江
</t>
  </si>
  <si>
    <t>鞋油</t>
  </si>
  <si>
    <t>擦鞋机专用鞋油200毫升5瓶原装无色不伤鞋感应电动刷鞋护理工具
型号；M8044
参考品牌：欧唛，黛依美</t>
  </si>
  <si>
    <t>组</t>
  </si>
  <si>
    <t>白板笔</t>
  </si>
  <si>
    <t xml:space="preserve">白板笔套装 可擦易擦书写顺滑 办公文具会议教学 5黑3红2蓝混色 10支/盒 
型号：6817-10
参考品牌：得力，晨光
</t>
  </si>
  <si>
    <t>鞋套</t>
  </si>
  <si>
    <t>鞋套一次性加厚室内客人家用车间机房鞋套耐磨加大盒装抽取式脚套/200只-盒装</t>
  </si>
  <si>
    <t>盒</t>
  </si>
  <si>
    <t>便民服务柜</t>
  </si>
  <si>
    <t xml:space="preserve">便民服务柜现货银行便民服务柜台物业社区便民柜高柜志愿者服务台 秒发现货1600*500*1050mm 运
参考品牌：栋禧阁，海若
</t>
  </si>
  <si>
    <t>针线包</t>
  </si>
  <si>
    <t>家用针线盒套装便携手工缝纫针线包多功能实用缝补工具盒收纳包
参考品牌：Right Away，针不错</t>
  </si>
  <si>
    <t>老花镜</t>
  </si>
  <si>
    <t>老花镜男士女士京东自营高清晰官方正品老花镜8013 黑色 300度
参考品牌：博视者，宝岛，普先生</t>
  </si>
  <si>
    <t>高围栏折叠推车</t>
  </si>
  <si>
    <t>开学季搬运行李平板车小推车购物车快递车拖车板车拉货搬运带围栏 【加固高围栏】110*65配6寸烽火
参考品牌：衣炫，博云</t>
  </si>
  <si>
    <t>共享充电宝</t>
  </si>
  <si>
    <t>充电宝自带四线30W快充移动电源20000毫安大容量适用苹果iphone17promax华为蓝
参考品牌：品胜，得力，倍思
型号：TP-D207</t>
  </si>
  <si>
    <t>人字梯</t>
  </si>
  <si>
    <t>梯子家用人字梯折叠梯多功能凳登高台阶小步梯【曜黑】五步
参考品牌：杜邦，慧得，声雨竹</t>
  </si>
  <si>
    <t>把</t>
  </si>
  <si>
    <t>多功能工具箱</t>
  </si>
  <si>
    <t>锂电手电钻家用工具箱全套维修组合工具套装充电电动螺丝刀工具
品牌：爱瑞德，绿林
型号：ARD-12345</t>
  </si>
  <si>
    <t>管家包</t>
  </si>
  <si>
    <t>单肩包男帆布大容量斜挎包休闲潮流学生书包通勤男士邮差包 卡其色大号【可放A4/14寸电脑】
参考品牌：新潮代，
黑色</t>
  </si>
  <si>
    <t>蟑螂杀虫剂</t>
  </si>
  <si>
    <t>呋虫胺杀虫剂喷雾660ml+蓝珠蟑螂药12g非隐翅虫
参考型号：拜灭士</t>
  </si>
  <si>
    <t>花露水</t>
  </si>
  <si>
    <t>清新花香驱蚊喷雾180ml*5 基孔肯雅热 4.5%驱蚊酯 驱蚊液花露水
参考品牌：六神，隆力奇</t>
  </si>
  <si>
    <t>保温桶</t>
  </si>
  <si>
    <t>不锈钢保温桶商用大容量饭桶汤粥桶豆浆摆摊冰桶保温箱冰粉桶 【单龙头】保温桶 50L【双层保温】配密封盖</t>
  </si>
  <si>
    <t>遮阳帐篷</t>
  </si>
  <si>
    <t>遮阳棚户外四脚帐篷加厚摆摊用四角折叠庭院广告雨棚伸缩防雨大伞 3x3米 加粗自动架-酒红色
参考品牌：歌途乐，佳途
型号：ZP-03-B1</t>
  </si>
  <si>
    <t>架</t>
  </si>
  <si>
    <t>象棋</t>
  </si>
  <si>
    <t>磁性中国象棋生态荷木烫金学生儿童益智棋桌游露营便携折叠大号</t>
  </si>
  <si>
    <t>综合办公类</t>
  </si>
  <si>
    <t>复印纸A4</t>
  </si>
  <si>
    <t>【20箱囤货装】珊瑚海A4打印纸 70g500张*5包一箱 双面复印纸 7361</t>
  </si>
  <si>
    <t>箱</t>
  </si>
  <si>
    <t>复印纸A43</t>
  </si>
  <si>
    <t>珊瑚海A3打印纸 70g500张*5包一箱 双面绘图纸复印纸 手抄报画纸 整箱2500张7365【销冠系列】</t>
  </si>
  <si>
    <t>彩色复印纸A4</t>
  </si>
  <si>
    <t>A4 80g浅红粉红色复印纸 彩色非厚卡纸儿童手工纸 图文打印 5包/箱 (2500张/箱) 【企业优选】</t>
  </si>
  <si>
    <t>中性笔（黑色）</t>
  </si>
  <si>
    <t>S01中性笔签字笔 0.5mm子弹头经典办公按动笔学生文具考试刷题水笔黑色 30支/盒 33489高考考试</t>
  </si>
  <si>
    <t>替芯（黑色）</t>
  </si>
  <si>
    <t>开学季0.5按动中性笔替芯 学生水笔签字笔芯 S01/S08/1008/K35适用同G-5 子弹头黑色50支/盒 33572</t>
  </si>
  <si>
    <t>中性笔（红色）</t>
  </si>
  <si>
    <t>开学季S01中性笔签字笔 0.5mm子弹头经典办公按动笔水笔 红色6支笔+6支芯/盒 S01-6高考考试</t>
  </si>
  <si>
    <t>订书机</t>
  </si>
  <si>
    <t>订书机钢制耐用结实中号订书器三件套附起钉器订书钉1000枚学生文具办公用品 黑色TA379</t>
  </si>
  <si>
    <t>订书钉</t>
  </si>
  <si>
    <t>24/6高强度订书钉24盒装 办公用品1000枚/盒可订25页 TS208-24</t>
  </si>
  <si>
    <t>回形针</t>
  </si>
  <si>
    <t>【50盒量贩装】金属回形针镀镍防锈曲别针100枚/盒 办公室具用品 P00018-5</t>
  </si>
  <si>
    <t>胶带</t>
  </si>
  <si>
    <t>透明胶带高品质高粘封箱打包胶带 45mm*60y*45μm 30卷高性价比整箱装胶带 附带封箱器JD432</t>
  </si>
  <si>
    <t>胶带切割机</t>
  </si>
  <si>
    <t>全金属封箱器打包器胶带底座 适用胶带宽度60mm内胶带切割机 824蓝</t>
  </si>
  <si>
    <t>双面胶</t>
  </si>
  <si>
    <t>高粘棉纸双面胶带 18mm*10y(9.1m/卷) 学生文具 开学必备学习用品 白色16卷袋装 办公用品 P30402</t>
  </si>
  <si>
    <t>袋</t>
  </si>
  <si>
    <t>打孔器</t>
  </si>
  <si>
    <t>拼豆工具打孔器活页本20页单孔金属厚层打孔机打洞机装订活页环小型A4纸打孔文具办公用品 TA800白</t>
  </si>
  <si>
    <t>橡皮</t>
  </si>
  <si>
    <t>12块4B自动铅笔橡皮擦美术中考开学好物文具礼物绘图橡皮柔软易擦少屑学生开学好物文具</t>
  </si>
  <si>
    <t>铅笔</t>
  </si>
  <si>
    <t>30支2B绿杆铅笔六角杆学生考试绘图铅笔涂鸦不易断铅书写铅笔HC801-2B学生开学文具</t>
  </si>
  <si>
    <t>美工刀</t>
  </si>
  <si>
    <t>美工刀壁纸刀重型自锁铝合金美工快递刀裁纸刀地毯刀折叠刀雕刻刀</t>
  </si>
  <si>
    <t>夹板</t>
  </si>
  <si>
    <t xml:space="preserve">【超级爆款】A4书写文件夹 板夹办公用品金属强力夹塑料夹板菜单夹写字垫板文具64502灰色无挂孔
</t>
  </si>
  <si>
    <t>泡棉胶带</t>
  </si>
  <si>
    <t>高粘EVA泡棉双面胶带 泡沫双面胶强力胶 24mm*5y*2.5mm加厚 白色12卷袋装 办公用品 30412</t>
  </si>
  <si>
    <t>透明纽扣袋</t>
  </si>
  <si>
    <t>100只A4按扣学生桌面透明文件袋试卷收纳学科分类办公用品塑料防水档案袋 ADM929YR</t>
  </si>
  <si>
    <t>包</t>
  </si>
  <si>
    <t>塑封机</t>
  </si>
  <si>
    <t>办公家用照片塑封机过塑机可用a3/a4塑封膜小型相片过胶压膜机封膜机覆膜机过塑裁切打孔三合一308</t>
  </si>
  <si>
    <t>台</t>
  </si>
  <si>
    <t>塑封膜</t>
  </si>
  <si>
    <t>A3 80mic文件照片标书高清透明塑封膜加厚过塑膜 50张/包</t>
  </si>
  <si>
    <t>A4 80mic文件照片高透塑封膜塑封机过塑膜耐用加厚 100张/包</t>
  </si>
  <si>
    <t>垃圾桶</t>
  </si>
  <si>
    <t>本迪金属网状垃圾桶15L三个装无盖大号办公室垃圾桶客厅铁丝网状纸篓</t>
  </si>
  <si>
    <t>剪刀</t>
  </si>
  <si>
    <t>办公剪刀黑刃防锈小号160mm文具剪子快递刀裁缝剪刀家用生活手工剪纸刀办公用品 黑色0602-S</t>
  </si>
  <si>
    <t>垃圾袋</t>
  </si>
  <si>
    <t>背心垃圾袋黑色46*63cm200只2丝加厚款可降解厨房专用大塑料袋桶</t>
  </si>
  <si>
    <t>插排</t>
  </si>
  <si>
    <t>新国标3C认证安全分控开关插座/插排/排插/插线板/拖线板/家用办公宿舍桌面接线板 5位五孔3米</t>
  </si>
  <si>
    <t>新国标3C认证安全插座/插排/排插/插线板/拖线板/家用办公宿舍桌面接线板 8位五孔总控开关5米黑色</t>
  </si>
  <si>
    <t>抽纸</t>
  </si>
  <si>
    <t>抽纸 棉韧3层100抽*24包M码 餐巾纸纸抽 纸巾 整箱</t>
  </si>
  <si>
    <t>卷纸</t>
  </si>
  <si>
    <t>无芯卷纸 超韧4层128克*36卷 加厚升级 卫生纸厕纸 卷筒纸纸巾</t>
  </si>
  <si>
    <t>印台</t>
  </si>
  <si>
    <t>方形快干印台印泥小巧便携款 磨砂质感快干印油印章油 传统雕刻印章适用财务办公用品 红色 单个装</t>
  </si>
  <si>
    <t>电饭煲</t>
  </si>
  <si>
    <t>商用电饭煲大电饭锅食堂商用大电饭煲电饭锅老式大容量20人以上耐用大饭煲 带蒸笼（适用28-35人） 18L
型号：CFXB180-250
参考品牌：半球，苏泊尔，美凌</t>
  </si>
  <si>
    <t>卷尺</t>
  </si>
  <si>
    <t>【磁吸尺带头-升级不加价】5m锁定功能钢卷尺 木工尺装修测量尺子 办公用品TT213(原8203新老混发)</t>
  </si>
  <si>
    <t>洗手液</t>
  </si>
  <si>
    <t>抑菌洗手液 420g*10瓶(纯白*5+柠檬*5) 家庭酒店餐厅整箱装8.4斤</t>
  </si>
  <si>
    <t>电池（5号）</t>
  </si>
  <si>
    <t>5号电池40粒 五号碱性 聚能环5代 适用耳温枪/血糖仪/鼠标/遥控器/燃气表/挂钟/电子锁/玩具等</t>
  </si>
  <si>
    <t>电池（7号）</t>
  </si>
  <si>
    <t>7号电池40粒 七号碱性 聚能环5代 适用耳温枪/血糖仪/无线鼠标/遥控器/血压计/挂钟/血氧仪等</t>
  </si>
  <si>
    <t>双头记号笔</t>
  </si>
  <si>
    <t>粗细双头物流记号笔 办公会议签字笔标记马克笔油性笔 儿童学生勾线笔12支/盒 S831 开学签名签到</t>
  </si>
  <si>
    <t>削笔刀（铅笔）</t>
  </si>
  <si>
    <t>简约手摇削笔机粗细可调卷笔刀自动进笔自动排断芯转笔刀削笔刀学生开学文具儿童生日礼物男女孩</t>
  </si>
  <si>
    <t>便利贴</t>
  </si>
  <si>
    <t>12本彩色便利贴粘性便签纸 76*76mm备忘留言纸/记事贴/自粘留言本办公用品P07156</t>
  </si>
  <si>
    <t>长尾夹</t>
  </si>
  <si>
    <t>82只莫兰迪色多规格票夹彩色长尾夹燕尾夹 (25mm12只 19mm25只 15mm45只)8521A</t>
  </si>
  <si>
    <t>标签贴</t>
  </si>
  <si>
    <t>960枚23mm×33mm标签便利贴贴纸自粘性标贴 33429</t>
  </si>
  <si>
    <t>强力万能胶</t>
  </si>
  <si>
    <t>强力万能胶水粘鞋底补鞋模型塑料金属陶瓷亚克力木头玻璃铁家具速干 20ml 7149</t>
  </si>
  <si>
    <t>管</t>
  </si>
  <si>
    <t>文件框</t>
  </si>
  <si>
    <t>4联镂空桌面文件框栏书立架档案收纳盒办公室带标签资料文件置物架书本资料加厚升级材质黑色9848</t>
  </si>
  <si>
    <t>直尺</t>
  </si>
  <si>
    <t>40cm办公学习通用尺子考研开学好物文具礼物中考考试塑料直尺尺子</t>
  </si>
  <si>
    <t>印油</t>
  </si>
  <si>
    <t>40ml快干印油印泥 财务印章红色印章油印台添加印油 财务会计办公用品 红色单瓶装 JD3175</t>
  </si>
  <si>
    <t>瓶</t>
  </si>
  <si>
    <t>钢制切纸刀</t>
  </si>
  <si>
    <t>A4钢质切纸机 手动切纸刀裁纸刀裁纸机铡刀金属钢制照片裁剪相片割纸办公家用小型300×250mm 8014</t>
  </si>
  <si>
    <t>拖线盘</t>
  </si>
  <si>
    <t xml:space="preserve"> 过热保护电缆卷盘插座/插排 GN-8030 4位30米卷线盘工程专用</t>
  </si>
  <si>
    <t>吸顶式无线AP套装</t>
  </si>
  <si>
    <t xml:space="preserve">3600M双频WiFi7吸顶AP*2+9口千兆主机
</t>
  </si>
  <si>
    <t>笔筒</t>
  </si>
  <si>
    <t>三层多功能办公笔筒 创意桌面收纳盒 办公学习用品 黑色9147</t>
  </si>
  <si>
    <t>电水壶</t>
  </si>
  <si>
    <t>热水壶烧水壶电热水壶 1.5L 5段水温 316L不锈钢内胆 0胶水 恒温电水壶冲奶K15ED-W521</t>
  </si>
  <si>
    <t>计算器</t>
  </si>
  <si>
    <t xml:space="preserve"> 语音款计算器计算机财务办公用品学生文具12位大屏幕水晶按键真人语音计算器 TE205</t>
  </si>
  <si>
    <t>物业综合仓库</t>
  </si>
  <si>
    <t>货架1米8高仓储多功能置物架家用仓库市多层展示架地下室储物架 四层货架-轻工业【800KG】 长120宽50高180cm【升级承重】</t>
  </si>
  <si>
    <t>电话机</t>
  </si>
  <si>
    <t>录音电话机 固定座机 办公家用 接电脑海量存储 智能屏幕拨打 HCD198深蓝
型号：HCD007（198）TSD
参考品牌：步步高，飞利浦</t>
  </si>
  <si>
    <t>暂按13%，由投标单位自行填报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</si>
</sst>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b/>
      <sz val="11"/>
      <color theme="1"/>
      <name val="宋体"/>
      <charset val="134"/>
      <scheme val="minor"/>
    </font>
    <font>
      <b/>
      <sz val="12"/>
      <color theme="1"/>
      <name val="宋体"/>
      <charset val="134"/>
      <scheme val="minor"/>
    </font>
    <font>
      <sz val="10"/>
      <color theme="1"/>
      <name val="宋体"/>
      <charset val="134"/>
      <scheme val="minor"/>
    </font>
    <font>
      <sz val="14"/>
      <color indexed="8"/>
      <name val="微软雅黑"/>
      <charset val="134"/>
    </font>
    <font>
      <sz val="10"/>
      <name val="微软雅黑"/>
      <charset val="134"/>
    </font>
    <font>
      <sz val="10"/>
      <color rgb="FF000000"/>
      <name val="微软雅黑"/>
      <charset val="134"/>
    </font>
    <font>
      <sz val="10"/>
      <color theme="1"/>
      <name val="微软雅黑"/>
      <charset val="134"/>
    </font>
    <font>
      <sz val="10"/>
      <color rgb="FF1A1A1A"/>
      <name val="微软雅黑"/>
      <charset val="134"/>
    </font>
    <font>
      <u/>
      <sz val="10"/>
      <color rgb="FF800080"/>
      <name val="宋体"/>
      <charset val="0"/>
      <scheme val="minor"/>
    </font>
    <font>
      <sz val="10"/>
      <color rgb="FF333333"/>
      <name val="微软雅黑"/>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xf numFmtId="0" fontId="0" fillId="4"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5" borderId="18" applyNumberFormat="0" applyAlignment="0" applyProtection="0">
      <alignment vertical="center"/>
    </xf>
    <xf numFmtId="0" fontId="21" fillId="6" borderId="19" applyNumberFormat="0" applyAlignment="0" applyProtection="0">
      <alignment vertical="center"/>
    </xf>
    <xf numFmtId="0" fontId="22" fillId="6" borderId="18" applyNumberFormat="0" applyAlignment="0" applyProtection="0">
      <alignment vertical="center"/>
    </xf>
    <xf numFmtId="0" fontId="23" fillId="7"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53">
    <xf numFmtId="0" fontId="0" fillId="0" borderId="0" xfId="0">
      <alignment vertical="center"/>
    </xf>
    <xf numFmtId="0" fontId="0" fillId="2" borderId="0" xfId="0" applyFill="1" applyBorder="1">
      <alignment vertical="center"/>
    </xf>
    <xf numFmtId="0" fontId="1" fillId="0" borderId="0" xfId="0" applyFont="1" applyFill="1" applyBorder="1">
      <alignment vertical="center"/>
    </xf>
    <xf numFmtId="0" fontId="0" fillId="0" borderId="0" xfId="0" applyFill="1" applyBorder="1">
      <alignment vertical="center"/>
    </xf>
    <xf numFmtId="0" fontId="2" fillId="2" borderId="0" xfId="0" applyFont="1" applyFill="1" applyBorder="1">
      <alignment vertical="center"/>
    </xf>
    <xf numFmtId="0" fontId="0" fillId="2" borderId="0" xfId="0" applyFill="1" applyBorder="1" applyAlignment="1">
      <alignment horizontal="left" vertical="center"/>
    </xf>
    <xf numFmtId="0" fontId="1" fillId="2" borderId="0" xfId="0" applyFont="1" applyFill="1" applyBorder="1">
      <alignment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7" fontId="7" fillId="0" borderId="1" xfId="0" applyNumberFormat="1" applyFont="1" applyFill="1" applyBorder="1" applyAlignment="1">
      <alignment horizontal="center" vertical="center" wrapText="1"/>
    </xf>
    <xf numFmtId="7" fontId="7" fillId="2"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0" borderId="1" xfId="6" applyFont="1" applyFill="1" applyBorder="1" applyAlignment="1">
      <alignment horizontal="center" vertical="center" wrapText="1"/>
    </xf>
    <xf numFmtId="7"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6" fillId="0" borderId="11"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6" fillId="0" borderId="13" xfId="0" applyFont="1" applyFill="1" applyBorder="1" applyAlignment="1">
      <alignment horizontal="left" vertical="center" wrapText="1"/>
    </xf>
    <xf numFmtId="0" fontId="7" fillId="0" borderId="13" xfId="0" applyFont="1" applyFill="1" applyBorder="1" applyAlignment="1">
      <alignment horizontal="center" vertical="center" wrapText="1"/>
    </xf>
    <xf numFmtId="0" fontId="11" fillId="2" borderId="3" xfId="0" applyFont="1" applyFill="1" applyBorder="1" applyAlignment="1">
      <alignment horizontal="center" vertical="center"/>
    </xf>
    <xf numFmtId="176" fontId="7" fillId="2" borderId="9" xfId="0" applyNumberFormat="1" applyFont="1" applyFill="1" applyBorder="1" applyAlignment="1">
      <alignment horizontal="center" vertical="center"/>
    </xf>
    <xf numFmtId="0" fontId="3" fillId="2" borderId="2" xfId="0" applyFont="1" applyFill="1" applyBorder="1">
      <alignment vertical="center"/>
    </xf>
    <xf numFmtId="0" fontId="3" fillId="2" borderId="2" xfId="0" applyFont="1" applyFill="1" applyBorder="1" applyAlignment="1">
      <alignment horizontal="center" vertical="center"/>
    </xf>
    <xf numFmtId="10" fontId="7" fillId="2" borderId="9"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webp"/><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webp"/><Relationship Id="rId43" Type="http://schemas.openxmlformats.org/officeDocument/2006/relationships/image" Target="media/image43.webp"/><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webp"/><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webp"/><Relationship Id="rId31" Type="http://schemas.openxmlformats.org/officeDocument/2006/relationships/image" Target="media/image31.png"/><Relationship Id="rId30" Type="http://schemas.openxmlformats.org/officeDocument/2006/relationships/image" Target="media/image30.webp"/><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webp"/><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webp"/><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webp"/><Relationship Id="rId19" Type="http://schemas.openxmlformats.org/officeDocument/2006/relationships/image" Target="media/image19.png"/><Relationship Id="rId18" Type="http://schemas.openxmlformats.org/officeDocument/2006/relationships/image" Target="media/image18.webp"/><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1"/>
  <sheetViews>
    <sheetView tabSelected="1" workbookViewId="0">
      <pane ySplit="2" topLeftCell="A62" activePane="bottomLeft" state="frozen"/>
      <selection/>
      <selection pane="bottomLeft" activeCell="H78" sqref="H78"/>
    </sheetView>
  </sheetViews>
  <sheetFormatPr defaultColWidth="8.73333333333333" defaultRowHeight="13.5"/>
  <cols>
    <col min="1" max="1" width="5.69166666666667" style="1" customWidth="1"/>
    <col min="2" max="2" width="8.63333333333333" style="1" customWidth="1"/>
    <col min="3" max="3" width="15.6916666666667" style="1" customWidth="1"/>
    <col min="4" max="4" width="31.0666666666667" style="5" customWidth="1"/>
    <col min="5" max="5" width="5.94166666666667" style="1" customWidth="1"/>
    <col min="6" max="6" width="6.31666666666667" style="1" customWidth="1"/>
    <col min="7" max="7" width="14.175" style="6" customWidth="1"/>
    <col min="8" max="8" width="14" style="6" customWidth="1"/>
    <col min="9" max="9" width="20.6416666666667" style="1" customWidth="1"/>
    <col min="10" max="10" width="30.0083333333333" style="7" customWidth="1"/>
    <col min="11" max="16379" width="13.1583333333333" style="1"/>
    <col min="16380" max="16384" width="8.73333333333333" style="1"/>
  </cols>
  <sheetData>
    <row r="1" s="1" customFormat="1" ht="28.5" customHeight="1" spans="1:10">
      <c r="A1" s="8" t="s">
        <v>0</v>
      </c>
      <c r="B1" s="8"/>
      <c r="C1" s="8"/>
      <c r="D1" s="9"/>
      <c r="E1" s="8"/>
      <c r="F1" s="8"/>
      <c r="G1" s="8"/>
      <c r="H1" s="8"/>
      <c r="I1" s="8"/>
      <c r="J1" s="8"/>
    </row>
    <row r="2" s="2" customFormat="1" ht="35.25" customHeight="1" spans="1:10">
      <c r="A2" s="10" t="s">
        <v>1</v>
      </c>
      <c r="B2" s="10" t="s">
        <v>2</v>
      </c>
      <c r="C2" s="11" t="s">
        <v>3</v>
      </c>
      <c r="D2" s="10" t="s">
        <v>4</v>
      </c>
      <c r="E2" s="10" t="s">
        <v>5</v>
      </c>
      <c r="F2" s="10" t="s">
        <v>6</v>
      </c>
      <c r="G2" s="12" t="s">
        <v>7</v>
      </c>
      <c r="H2" s="12" t="s">
        <v>8</v>
      </c>
      <c r="I2" s="10" t="s">
        <v>9</v>
      </c>
      <c r="J2" s="13" t="s">
        <v>10</v>
      </c>
    </row>
    <row r="3" s="1" customFormat="1" ht="120" customHeight="1" spans="1:10">
      <c r="A3" s="14">
        <v>1</v>
      </c>
      <c r="B3" s="15" t="s">
        <v>11</v>
      </c>
      <c r="C3" s="15" t="s">
        <v>12</v>
      </c>
      <c r="D3" s="16" t="s">
        <v>13</v>
      </c>
      <c r="E3" s="15" t="s">
        <v>14</v>
      </c>
      <c r="F3" s="17">
        <v>2</v>
      </c>
      <c r="G3" s="18"/>
      <c r="H3" s="19">
        <f t="shared" ref="H3:H66" si="0">G3*F3</f>
        <v>0</v>
      </c>
      <c r="I3" s="17" t="str">
        <f>_xlfn.DISPIMG("ID_B36E438DD7244BA1A6E60D3BCAB94A18",1)</f>
        <v>=DISPIMG("ID_B36E438DD7244BA1A6E60D3BCAB94A18",1)</v>
      </c>
      <c r="J3" s="12"/>
    </row>
    <row r="4" s="1" customFormat="1" ht="120" customHeight="1" spans="1:10">
      <c r="A4" s="14">
        <v>2</v>
      </c>
      <c r="B4" s="15" t="s">
        <v>11</v>
      </c>
      <c r="C4" s="15" t="s">
        <v>15</v>
      </c>
      <c r="D4" s="16" t="s">
        <v>16</v>
      </c>
      <c r="E4" s="15" t="s">
        <v>17</v>
      </c>
      <c r="F4" s="17">
        <v>1</v>
      </c>
      <c r="G4" s="18"/>
      <c r="H4" s="19">
        <f t="shared" si="0"/>
        <v>0</v>
      </c>
      <c r="I4" s="17" t="str">
        <f>_xlfn.DISPIMG("ID_FB8A053A582148ADABDF27A78193F80C",1)</f>
        <v>=DISPIMG("ID_FB8A053A582148ADABDF27A78193F80C",1)</v>
      </c>
      <c r="J4" s="15"/>
    </row>
    <row r="5" s="1" customFormat="1" ht="120" customHeight="1" spans="1:10">
      <c r="A5" s="14">
        <v>3</v>
      </c>
      <c r="B5" s="15" t="s">
        <v>11</v>
      </c>
      <c r="C5" s="15" t="s">
        <v>18</v>
      </c>
      <c r="D5" s="16" t="s">
        <v>19</v>
      </c>
      <c r="E5" s="15" t="s">
        <v>17</v>
      </c>
      <c r="F5" s="17">
        <v>1</v>
      </c>
      <c r="G5" s="18"/>
      <c r="H5" s="19">
        <f t="shared" si="0"/>
        <v>0</v>
      </c>
      <c r="I5" s="17" t="str">
        <f>_xlfn.DISPIMG("ID_AF56AE6E1839441D989A05396F315A2B",1)</f>
        <v>=DISPIMG("ID_AF56AE6E1839441D989A05396F315A2B",1)</v>
      </c>
      <c r="J5" s="15"/>
    </row>
    <row r="6" s="1" customFormat="1" ht="120" customHeight="1" spans="1:10">
      <c r="A6" s="14">
        <v>4</v>
      </c>
      <c r="B6" s="15" t="s">
        <v>11</v>
      </c>
      <c r="C6" s="15" t="s">
        <v>20</v>
      </c>
      <c r="D6" s="16" t="s">
        <v>21</v>
      </c>
      <c r="E6" s="15" t="s">
        <v>17</v>
      </c>
      <c r="F6" s="17">
        <v>2</v>
      </c>
      <c r="G6" s="18"/>
      <c r="H6" s="19">
        <f t="shared" si="0"/>
        <v>0</v>
      </c>
      <c r="I6" s="17" t="str">
        <f>_xlfn.DISPIMG("ID_A7C00EA32AC44F44A9DD329724A5995C",1)</f>
        <v>=DISPIMG("ID_A7C00EA32AC44F44A9DD329724A5995C",1)</v>
      </c>
      <c r="J6" s="15"/>
    </row>
    <row r="7" s="1" customFormat="1" ht="120" customHeight="1" spans="1:10">
      <c r="A7" s="14">
        <v>5</v>
      </c>
      <c r="B7" s="15" t="s">
        <v>11</v>
      </c>
      <c r="C7" s="15" t="s">
        <v>22</v>
      </c>
      <c r="D7" s="16" t="s">
        <v>23</v>
      </c>
      <c r="E7" s="15" t="s">
        <v>24</v>
      </c>
      <c r="F7" s="17">
        <v>1</v>
      </c>
      <c r="G7" s="18"/>
      <c r="H7" s="19">
        <f t="shared" si="0"/>
        <v>0</v>
      </c>
      <c r="I7" s="17" t="str">
        <f>_xlfn.DISPIMG("ID_20AC94E7AB9A43EB814FDE313D08AA88",1)</f>
        <v>=DISPIMG("ID_20AC94E7AB9A43EB814FDE313D08AA88",1)</v>
      </c>
      <c r="J7" s="15"/>
    </row>
    <row r="8" s="1" customFormat="1" ht="120" customHeight="1" spans="1:10">
      <c r="A8" s="14">
        <v>7</v>
      </c>
      <c r="B8" s="15" t="s">
        <v>11</v>
      </c>
      <c r="C8" s="15" t="s">
        <v>25</v>
      </c>
      <c r="D8" s="16" t="s">
        <v>26</v>
      </c>
      <c r="E8" s="15" t="s">
        <v>14</v>
      </c>
      <c r="F8" s="17">
        <v>2</v>
      </c>
      <c r="G8" s="18"/>
      <c r="H8" s="19">
        <f t="shared" si="0"/>
        <v>0</v>
      </c>
      <c r="I8" s="17" t="str">
        <f>_xlfn.DISPIMG("ID_6D148D37C0B34EC2968468B046632E86",1)</f>
        <v>=DISPIMG("ID_6D148D37C0B34EC2968468B046632E86",1)</v>
      </c>
      <c r="J8" s="15"/>
    </row>
    <row r="9" s="3" customFormat="1" ht="120" customHeight="1" spans="1:10">
      <c r="A9" s="14">
        <v>8</v>
      </c>
      <c r="B9" s="12" t="s">
        <v>11</v>
      </c>
      <c r="C9" s="12" t="s">
        <v>27</v>
      </c>
      <c r="D9" s="20" t="s">
        <v>28</v>
      </c>
      <c r="E9" s="12" t="s">
        <v>14</v>
      </c>
      <c r="F9" s="21">
        <v>2</v>
      </c>
      <c r="G9" s="18"/>
      <c r="H9" s="18">
        <f t="shared" si="0"/>
        <v>0</v>
      </c>
      <c r="I9" s="21" t="str">
        <f>_xlfn.DISPIMG("ID_DFA4DE76DE6F4B43965C532B97215019",1)</f>
        <v>=DISPIMG("ID_DFA4DE76DE6F4B43965C532B97215019",1)</v>
      </c>
      <c r="J9" s="12"/>
    </row>
    <row r="10" s="1" customFormat="1" ht="120" customHeight="1" spans="1:10">
      <c r="A10" s="14">
        <v>11</v>
      </c>
      <c r="B10" s="12" t="s">
        <v>11</v>
      </c>
      <c r="C10" s="12" t="s">
        <v>29</v>
      </c>
      <c r="D10" s="20" t="s">
        <v>30</v>
      </c>
      <c r="E10" s="12" t="s">
        <v>17</v>
      </c>
      <c r="F10" s="21">
        <v>1</v>
      </c>
      <c r="G10" s="18"/>
      <c r="H10" s="18">
        <f t="shared" si="0"/>
        <v>0</v>
      </c>
      <c r="I10" s="21" t="str">
        <f>_xlfn.DISPIMG("ID_BB770B0F9FB8485E9D01E5A2D6BB818B",1)</f>
        <v>=DISPIMG("ID_BB770B0F9FB8485E9D01E5A2D6BB818B",1)</v>
      </c>
      <c r="J10" s="12"/>
    </row>
    <row r="11" s="1" customFormat="1" ht="120" customHeight="1" spans="1:10">
      <c r="A11" s="14">
        <v>12</v>
      </c>
      <c r="B11" s="15" t="s">
        <v>11</v>
      </c>
      <c r="C11" s="15" t="s">
        <v>31</v>
      </c>
      <c r="D11" s="16" t="s">
        <v>32</v>
      </c>
      <c r="E11" s="15" t="s">
        <v>33</v>
      </c>
      <c r="F11" s="17">
        <v>1</v>
      </c>
      <c r="G11" s="18"/>
      <c r="H11" s="19">
        <f t="shared" si="0"/>
        <v>0</v>
      </c>
      <c r="I11" s="17" t="str">
        <f>_xlfn.DISPIMG("ID_A778AB76B3D941E9B63B6B6C57E4947A",1)</f>
        <v>=DISPIMG("ID_A778AB76B3D941E9B63B6B6C57E4947A",1)</v>
      </c>
      <c r="J11" s="15"/>
    </row>
    <row r="12" s="1" customFormat="1" ht="120" customHeight="1" spans="1:10">
      <c r="A12" s="14">
        <v>14</v>
      </c>
      <c r="B12" s="15" t="s">
        <v>11</v>
      </c>
      <c r="C12" s="15" t="s">
        <v>34</v>
      </c>
      <c r="D12" s="22" t="s">
        <v>35</v>
      </c>
      <c r="E12" s="15" t="s">
        <v>14</v>
      </c>
      <c r="F12" s="17">
        <v>2</v>
      </c>
      <c r="G12" s="18"/>
      <c r="H12" s="19">
        <f t="shared" si="0"/>
        <v>0</v>
      </c>
      <c r="I12" s="17" t="str">
        <f>_xlfn.DISPIMG("ID_2FFD0F919CA64871BC6D6E4AB35875E0",1)</f>
        <v>=DISPIMG("ID_2FFD0F919CA64871BC6D6E4AB35875E0",1)</v>
      </c>
      <c r="J12" s="15"/>
    </row>
    <row r="13" s="1" customFormat="1" ht="120" customHeight="1" spans="1:10">
      <c r="A13" s="14">
        <v>15</v>
      </c>
      <c r="B13" s="15" t="s">
        <v>11</v>
      </c>
      <c r="C13" s="15" t="s">
        <v>36</v>
      </c>
      <c r="D13" s="16" t="s">
        <v>37</v>
      </c>
      <c r="E13" s="15" t="s">
        <v>38</v>
      </c>
      <c r="F13" s="17">
        <v>5</v>
      </c>
      <c r="G13" s="18"/>
      <c r="H13" s="19">
        <f t="shared" si="0"/>
        <v>0</v>
      </c>
      <c r="I13" s="17" t="str">
        <f>_xlfn.DISPIMG("ID_D71B1E492BA9459A9632B79BB59D99BD",1)</f>
        <v>=DISPIMG("ID_D71B1E492BA9459A9632B79BB59D99BD",1)</v>
      </c>
      <c r="J13" s="15"/>
    </row>
    <row r="14" s="3" customFormat="1" ht="120" customHeight="1" spans="1:10">
      <c r="A14" s="14">
        <v>16</v>
      </c>
      <c r="B14" s="15" t="s">
        <v>11</v>
      </c>
      <c r="C14" s="12" t="s">
        <v>39</v>
      </c>
      <c r="D14" s="20" t="s">
        <v>40</v>
      </c>
      <c r="E14" s="12" t="s">
        <v>17</v>
      </c>
      <c r="F14" s="12">
        <v>1</v>
      </c>
      <c r="G14" s="18"/>
      <c r="H14" s="19">
        <f t="shared" si="0"/>
        <v>0</v>
      </c>
      <c r="I14" s="12" t="str">
        <f>_xlfn.DISPIMG("ID_277F06E921054746BCDEFDABA16CA004",1)</f>
        <v>=DISPIMG("ID_277F06E921054746BCDEFDABA16CA004",1)</v>
      </c>
      <c r="J14" s="23"/>
    </row>
    <row r="15" s="1" customFormat="1" ht="120" customHeight="1" spans="1:10">
      <c r="A15" s="14">
        <v>17</v>
      </c>
      <c r="B15" s="15" t="s">
        <v>11</v>
      </c>
      <c r="C15" s="15" t="s">
        <v>41</v>
      </c>
      <c r="D15" s="16" t="s">
        <v>42</v>
      </c>
      <c r="E15" s="15" t="s">
        <v>14</v>
      </c>
      <c r="F15" s="17">
        <v>2</v>
      </c>
      <c r="G15" s="18"/>
      <c r="H15" s="19">
        <f t="shared" si="0"/>
        <v>0</v>
      </c>
      <c r="I15" s="17" t="str">
        <f>_xlfn.DISPIMG("ID_DE00E882CC59476CA53A57C50D608679",1)</f>
        <v>=DISPIMG("ID_DE00E882CC59476CA53A57C50D608679",1)</v>
      </c>
      <c r="J15" s="15"/>
    </row>
    <row r="16" s="1" customFormat="1" ht="120" customHeight="1" spans="1:10">
      <c r="A16" s="14">
        <v>18</v>
      </c>
      <c r="B16" s="15" t="s">
        <v>11</v>
      </c>
      <c r="C16" s="15" t="s">
        <v>43</v>
      </c>
      <c r="D16" s="16" t="s">
        <v>44</v>
      </c>
      <c r="E16" s="15" t="s">
        <v>17</v>
      </c>
      <c r="F16" s="17">
        <v>1</v>
      </c>
      <c r="G16" s="18"/>
      <c r="H16" s="19">
        <f t="shared" si="0"/>
        <v>0</v>
      </c>
      <c r="I16" s="17" t="str">
        <f>_xlfn.DISPIMG("ID_4E8CE4652C864864941C3887EC53D906",1)</f>
        <v>=DISPIMG("ID_4E8CE4652C864864941C3887EC53D906",1)</v>
      </c>
      <c r="J16" s="15"/>
    </row>
    <row r="17" s="3" customFormat="1" ht="120" customHeight="1" spans="1:10">
      <c r="A17" s="14">
        <v>19</v>
      </c>
      <c r="B17" s="15" t="s">
        <v>11</v>
      </c>
      <c r="C17" s="12" t="s">
        <v>45</v>
      </c>
      <c r="D17" s="20" t="s">
        <v>46</v>
      </c>
      <c r="E17" s="12" t="s">
        <v>17</v>
      </c>
      <c r="F17" s="21">
        <v>2</v>
      </c>
      <c r="G17" s="18"/>
      <c r="H17" s="19">
        <f t="shared" si="0"/>
        <v>0</v>
      </c>
      <c r="I17" s="21" t="str">
        <f>_xlfn.DISPIMG("ID_BCDD65C5A6744E8898B0689EFAA2425E",1)</f>
        <v>=DISPIMG("ID_BCDD65C5A6744E8898B0689EFAA2425E",1)</v>
      </c>
      <c r="J17" s="15"/>
    </row>
    <row r="18" s="3" customFormat="1" ht="120" customHeight="1" spans="1:10">
      <c r="A18" s="14">
        <v>20</v>
      </c>
      <c r="B18" s="15" t="s">
        <v>11</v>
      </c>
      <c r="C18" s="12" t="s">
        <v>47</v>
      </c>
      <c r="D18" s="20" t="s">
        <v>48</v>
      </c>
      <c r="E18" s="12" t="s">
        <v>17</v>
      </c>
      <c r="F18" s="21">
        <v>2</v>
      </c>
      <c r="G18" s="18"/>
      <c r="H18" s="19">
        <f t="shared" si="0"/>
        <v>0</v>
      </c>
      <c r="I18" s="21" t="str">
        <f>_xlfn.DISPIMG("ID_B4B2EB7517654EA28543CE2357342367",1)</f>
        <v>=DISPIMG("ID_B4B2EB7517654EA28543CE2357342367",1)</v>
      </c>
      <c r="J18" s="15"/>
    </row>
    <row r="19" s="1" customFormat="1" ht="120" customHeight="1" spans="1:10">
      <c r="A19" s="14">
        <v>23</v>
      </c>
      <c r="B19" s="12" t="s">
        <v>11</v>
      </c>
      <c r="C19" s="15" t="s">
        <v>49</v>
      </c>
      <c r="D19" s="16" t="s">
        <v>50</v>
      </c>
      <c r="E19" s="15" t="s">
        <v>51</v>
      </c>
      <c r="F19" s="17">
        <v>2</v>
      </c>
      <c r="G19" s="18"/>
      <c r="H19" s="19">
        <f t="shared" si="0"/>
        <v>0</v>
      </c>
      <c r="I19" s="17" t="str">
        <f>_xlfn.DISPIMG("ID_698B6B7D7D3D408287505700B4A5E150",1)</f>
        <v>=DISPIMG("ID_698B6B7D7D3D408287505700B4A5E150",1)</v>
      </c>
      <c r="J19" s="15"/>
    </row>
    <row r="20" s="1" customFormat="1" ht="120" customHeight="1" spans="1:10">
      <c r="A20" s="14">
        <v>24</v>
      </c>
      <c r="B20" s="15" t="s">
        <v>11</v>
      </c>
      <c r="C20" s="15" t="s">
        <v>52</v>
      </c>
      <c r="D20" s="22" t="s">
        <v>53</v>
      </c>
      <c r="E20" s="15" t="s">
        <v>14</v>
      </c>
      <c r="F20" s="17">
        <v>1</v>
      </c>
      <c r="G20" s="18"/>
      <c r="H20" s="19">
        <f t="shared" si="0"/>
        <v>0</v>
      </c>
      <c r="I20" s="17" t="str">
        <f>_xlfn.DISPIMG("ID_D9F16BE1767F4396B465293DC526247E",1)</f>
        <v>=DISPIMG("ID_D9F16BE1767F4396B465293DC526247E",1)</v>
      </c>
      <c r="J20" s="15"/>
    </row>
    <row r="21" s="3" customFormat="1" ht="120" customHeight="1" spans="1:10">
      <c r="A21" s="14">
        <v>25</v>
      </c>
      <c r="B21" s="15" t="s">
        <v>11</v>
      </c>
      <c r="C21" s="12" t="s">
        <v>54</v>
      </c>
      <c r="D21" s="20" t="s">
        <v>55</v>
      </c>
      <c r="E21" s="12" t="s">
        <v>17</v>
      </c>
      <c r="F21" s="21">
        <v>2</v>
      </c>
      <c r="G21" s="18"/>
      <c r="H21" s="19">
        <f t="shared" si="0"/>
        <v>0</v>
      </c>
      <c r="I21" s="21" t="str">
        <f>_xlfn.DISPIMG("ID_3FF8DE896AD746D8AD0232B59FE4FB89",1)</f>
        <v>=DISPIMG("ID_3FF8DE896AD746D8AD0232B59FE4FB89",1)</v>
      </c>
      <c r="J21" s="15"/>
    </row>
    <row r="22" s="1" customFormat="1" ht="120" customHeight="1" spans="1:10">
      <c r="A22" s="14">
        <v>26</v>
      </c>
      <c r="B22" s="15" t="s">
        <v>11</v>
      </c>
      <c r="C22" s="15" t="s">
        <v>56</v>
      </c>
      <c r="D22" s="16" t="s">
        <v>57</v>
      </c>
      <c r="E22" s="17" t="s">
        <v>14</v>
      </c>
      <c r="F22" s="17">
        <v>1</v>
      </c>
      <c r="G22" s="18"/>
      <c r="H22" s="19">
        <f t="shared" si="0"/>
        <v>0</v>
      </c>
      <c r="I22" s="17" t="str">
        <f>_xlfn.DISPIMG("ID_895B5BB8A0CB461E989ADEEC4D5BC1A1",1)</f>
        <v>=DISPIMG("ID_895B5BB8A0CB461E989ADEEC4D5BC1A1",1)</v>
      </c>
      <c r="J22" s="15"/>
    </row>
    <row r="23" s="1" customFormat="1" ht="120" customHeight="1" spans="1:10">
      <c r="A23" s="14">
        <v>27</v>
      </c>
      <c r="B23" s="15" t="s">
        <v>11</v>
      </c>
      <c r="C23" s="15" t="s">
        <v>58</v>
      </c>
      <c r="D23" s="16" t="s">
        <v>59</v>
      </c>
      <c r="E23" s="17" t="s">
        <v>14</v>
      </c>
      <c r="F23" s="17">
        <v>2</v>
      </c>
      <c r="G23" s="18"/>
      <c r="H23" s="19">
        <f t="shared" si="0"/>
        <v>0</v>
      </c>
      <c r="I23" s="17" t="str">
        <f>_xlfn.DISPIMG("ID_800A7603A5864B138960DC2576AAD7B9",1)</f>
        <v>=DISPIMG("ID_800A7603A5864B138960DC2576AAD7B9",1)</v>
      </c>
      <c r="J23" s="15"/>
    </row>
    <row r="24" s="1" customFormat="1" ht="120" customHeight="1" spans="1:10">
      <c r="A24" s="14">
        <v>29</v>
      </c>
      <c r="B24" s="12" t="s">
        <v>11</v>
      </c>
      <c r="C24" s="12" t="s">
        <v>60</v>
      </c>
      <c r="D24" s="20" t="s">
        <v>61</v>
      </c>
      <c r="E24" s="12" t="s">
        <v>17</v>
      </c>
      <c r="F24" s="21">
        <v>2</v>
      </c>
      <c r="G24" s="24"/>
      <c r="H24" s="18">
        <f t="shared" si="0"/>
        <v>0</v>
      </c>
      <c r="I24" s="21" t="str">
        <f>_xlfn.DISPIMG("ID_652D3FE03D274B3D80C16812F8A0C1CC",1)</f>
        <v>=DISPIMG("ID_652D3FE03D274B3D80C16812F8A0C1CC",1)</v>
      </c>
      <c r="J24" s="12"/>
    </row>
    <row r="25" s="1" customFormat="1" ht="120" customHeight="1" spans="1:10">
      <c r="A25" s="14">
        <v>30</v>
      </c>
      <c r="B25" s="15" t="s">
        <v>11</v>
      </c>
      <c r="C25" s="15" t="s">
        <v>62</v>
      </c>
      <c r="D25" s="16" t="s">
        <v>63</v>
      </c>
      <c r="E25" s="15" t="s">
        <v>64</v>
      </c>
      <c r="F25" s="17">
        <v>1</v>
      </c>
      <c r="G25" s="18"/>
      <c r="H25" s="19">
        <f t="shared" si="0"/>
        <v>0</v>
      </c>
      <c r="I25" s="17" t="str">
        <f>_xlfn.DISPIMG("ID_F95913D30A414705BDD617F4C8DE2E55",1)</f>
        <v>=DISPIMG("ID_F95913D30A414705BDD617F4C8DE2E55",1)</v>
      </c>
      <c r="J25" s="15"/>
    </row>
    <row r="26" s="1" customFormat="1" ht="120" customHeight="1" spans="1:10">
      <c r="A26" s="14">
        <v>36</v>
      </c>
      <c r="B26" s="15" t="s">
        <v>11</v>
      </c>
      <c r="C26" s="15" t="s">
        <v>65</v>
      </c>
      <c r="D26" s="16" t="s">
        <v>66</v>
      </c>
      <c r="E26" s="15" t="s">
        <v>14</v>
      </c>
      <c r="F26" s="17">
        <v>3</v>
      </c>
      <c r="G26" s="18"/>
      <c r="H26" s="19">
        <f t="shared" si="0"/>
        <v>0</v>
      </c>
      <c r="I26" s="17" t="str">
        <f>_xlfn.DISPIMG("ID_F375EB14CF554D6AB626AA8D636E65EC",1)</f>
        <v>=DISPIMG("ID_F375EB14CF554D6AB626AA8D636E65EC",1)</v>
      </c>
      <c r="J26" s="15"/>
    </row>
    <row r="27" s="3" customFormat="1" ht="120" customHeight="1" spans="1:10">
      <c r="A27" s="10">
        <v>37</v>
      </c>
      <c r="B27" s="25" t="s">
        <v>67</v>
      </c>
      <c r="C27" s="26" t="s">
        <v>68</v>
      </c>
      <c r="D27" s="27" t="s">
        <v>69</v>
      </c>
      <c r="E27" s="25" t="s">
        <v>70</v>
      </c>
      <c r="F27" s="25">
        <v>1</v>
      </c>
      <c r="G27" s="18"/>
      <c r="H27" s="18">
        <f t="shared" si="0"/>
        <v>0</v>
      </c>
      <c r="I27" s="26" t="str">
        <f>_xlfn.DISPIMG("ID_20ADDD7E7B1B4E9A9E5288E6152E9C41",1)</f>
        <v>=DISPIMG("ID_20ADDD7E7B1B4E9A9E5288E6152E9C41",1)</v>
      </c>
      <c r="J27" s="12"/>
    </row>
    <row r="28" s="3" customFormat="1" ht="120" customHeight="1" spans="1:10">
      <c r="A28" s="10"/>
      <c r="B28" s="25" t="s">
        <v>67</v>
      </c>
      <c r="C28" s="25" t="s">
        <v>71</v>
      </c>
      <c r="D28" s="27" t="s">
        <v>72</v>
      </c>
      <c r="E28" s="25" t="s">
        <v>70</v>
      </c>
      <c r="F28" s="25">
        <v>2</v>
      </c>
      <c r="G28" s="18"/>
      <c r="H28" s="18">
        <f t="shared" si="0"/>
        <v>0</v>
      </c>
      <c r="I28" s="26" t="str">
        <f>_xlfn.DISPIMG("ID_57743AE4D09842C68E5D16C0278F0789",1)</f>
        <v>=DISPIMG("ID_57743AE4D09842C68E5D16C0278F0789",1)</v>
      </c>
      <c r="J28" s="12"/>
    </row>
    <row r="29" s="1" customFormat="1" ht="120" customHeight="1" spans="1:10">
      <c r="A29" s="14">
        <v>39</v>
      </c>
      <c r="B29" s="25" t="s">
        <v>67</v>
      </c>
      <c r="C29" s="26" t="s">
        <v>73</v>
      </c>
      <c r="D29" s="28" t="s">
        <v>74</v>
      </c>
      <c r="E29" s="25" t="s">
        <v>70</v>
      </c>
      <c r="F29" s="25">
        <v>2</v>
      </c>
      <c r="G29" s="18"/>
      <c r="H29" s="19">
        <f t="shared" si="0"/>
        <v>0</v>
      </c>
      <c r="I29" s="26" t="str">
        <f>_xlfn.DISPIMG("ID_B065BF2763AC4BECB29F710E8ED22770",1)</f>
        <v>=DISPIMG("ID_B065BF2763AC4BECB29F710E8ED22770",1)</v>
      </c>
      <c r="J29" s="15"/>
    </row>
    <row r="30" s="1" customFormat="1" ht="120" customHeight="1" spans="1:10">
      <c r="A30" s="14">
        <v>40</v>
      </c>
      <c r="B30" s="25" t="s">
        <v>67</v>
      </c>
      <c r="C30" s="26" t="s">
        <v>75</v>
      </c>
      <c r="D30" s="28" t="s">
        <v>76</v>
      </c>
      <c r="E30" s="25" t="s">
        <v>38</v>
      </c>
      <c r="F30" s="25">
        <v>4</v>
      </c>
      <c r="G30" s="18"/>
      <c r="H30" s="18">
        <f t="shared" si="0"/>
        <v>0</v>
      </c>
      <c r="I30" s="26" t="str">
        <f>_xlfn.DISPIMG("ID_25712C7F91B74DBCA32C789A91AF2FFE",1)</f>
        <v>=DISPIMG("ID_25712C7F91B74DBCA32C789A91AF2FFE",1)</v>
      </c>
      <c r="J30" s="12"/>
    </row>
    <row r="31" s="1" customFormat="1" ht="120" customHeight="1" spans="1:10">
      <c r="A31" s="14">
        <v>41</v>
      </c>
      <c r="B31" s="25" t="s">
        <v>67</v>
      </c>
      <c r="C31" s="26" t="s">
        <v>77</v>
      </c>
      <c r="D31" s="28" t="s">
        <v>78</v>
      </c>
      <c r="E31" s="25" t="s">
        <v>38</v>
      </c>
      <c r="F31" s="25">
        <v>2</v>
      </c>
      <c r="G31" s="18"/>
      <c r="H31" s="19">
        <f t="shared" si="0"/>
        <v>0</v>
      </c>
      <c r="I31" s="26" t="str">
        <f>_xlfn.DISPIMG("ID_D169B8333E4442A08FB19BCE7143DE28",1)</f>
        <v>=DISPIMG("ID_D169B8333E4442A08FB19BCE7143DE28",1)</v>
      </c>
      <c r="J31" s="15"/>
    </row>
    <row r="32" s="1" customFormat="1" ht="120" customHeight="1" spans="1:10">
      <c r="A32" s="14">
        <v>42</v>
      </c>
      <c r="B32" s="25" t="s">
        <v>67</v>
      </c>
      <c r="C32" s="26" t="s">
        <v>79</v>
      </c>
      <c r="D32" s="28" t="s">
        <v>80</v>
      </c>
      <c r="E32" s="26" t="s">
        <v>38</v>
      </c>
      <c r="F32" s="25">
        <v>2</v>
      </c>
      <c r="G32" s="18"/>
      <c r="H32" s="19">
        <f t="shared" si="0"/>
        <v>0</v>
      </c>
      <c r="I32" s="26" t="str">
        <f>_xlfn.DISPIMG("ID_027E04076BAC421E8EC8E4DB31503C23",1)</f>
        <v>=DISPIMG("ID_027E04076BAC421E8EC8E4DB31503C23",1)</v>
      </c>
      <c r="J32" s="15"/>
    </row>
    <row r="33" s="1" customFormat="1" ht="120" customHeight="1" spans="1:10">
      <c r="A33" s="14">
        <v>43</v>
      </c>
      <c r="B33" s="25" t="s">
        <v>67</v>
      </c>
      <c r="C33" s="26" t="s">
        <v>81</v>
      </c>
      <c r="D33" s="28" t="s">
        <v>82</v>
      </c>
      <c r="E33" s="26" t="s">
        <v>17</v>
      </c>
      <c r="F33" s="25">
        <v>4</v>
      </c>
      <c r="G33" s="18"/>
      <c r="H33" s="19">
        <f t="shared" si="0"/>
        <v>0</v>
      </c>
      <c r="I33" s="26" t="str">
        <f>_xlfn.DISPIMG("ID_4F6508631BBA4C59A5AD1FBB6038B3D6",1)</f>
        <v>=DISPIMG("ID_4F6508631BBA4C59A5AD1FBB6038B3D6",1)</v>
      </c>
      <c r="J33" s="15"/>
    </row>
    <row r="34" s="1" customFormat="1" ht="61" customHeight="1" spans="1:10">
      <c r="A34" s="14">
        <v>44</v>
      </c>
      <c r="B34" s="25" t="s">
        <v>67</v>
      </c>
      <c r="C34" s="26" t="s">
        <v>83</v>
      </c>
      <c r="D34" s="28" t="s">
        <v>84</v>
      </c>
      <c r="E34" s="25" t="s">
        <v>33</v>
      </c>
      <c r="F34" s="25">
        <v>2</v>
      </c>
      <c r="G34" s="18"/>
      <c r="H34" s="19">
        <f t="shared" si="0"/>
        <v>0</v>
      </c>
      <c r="I34" s="26" t="str">
        <f>_xlfn.DISPIMG("ID_651F3D90513F4F0EAA6763B417459BA9",1)</f>
        <v>=DISPIMG("ID_651F3D90513F4F0EAA6763B417459BA9",1)</v>
      </c>
      <c r="J34" s="15"/>
    </row>
    <row r="35" s="1" customFormat="1" ht="74" customHeight="1" spans="1:10">
      <c r="A35" s="14">
        <v>45</v>
      </c>
      <c r="B35" s="25" t="s">
        <v>67</v>
      </c>
      <c r="C35" s="26" t="s">
        <v>85</v>
      </c>
      <c r="D35" s="28" t="s">
        <v>86</v>
      </c>
      <c r="E35" s="26" t="s">
        <v>33</v>
      </c>
      <c r="F35" s="25">
        <v>1</v>
      </c>
      <c r="G35" s="18"/>
      <c r="H35" s="19">
        <f t="shared" si="0"/>
        <v>0</v>
      </c>
      <c r="I35" s="26" t="str">
        <f>_xlfn.DISPIMG("ID_5C84EA4C34FE40209BA1A7F7CA714103",1)</f>
        <v>=DISPIMG("ID_5C84EA4C34FE40209BA1A7F7CA714103",1)</v>
      </c>
      <c r="J35" s="15"/>
    </row>
    <row r="36" s="1" customFormat="1" ht="116.55" spans="1:10">
      <c r="A36" s="14">
        <v>46</v>
      </c>
      <c r="B36" s="25" t="s">
        <v>67</v>
      </c>
      <c r="C36" s="26" t="s">
        <v>87</v>
      </c>
      <c r="D36" s="28" t="s">
        <v>88</v>
      </c>
      <c r="E36" s="26" t="s">
        <v>70</v>
      </c>
      <c r="F36" s="25">
        <v>2</v>
      </c>
      <c r="G36" s="18"/>
      <c r="H36" s="19">
        <f t="shared" si="0"/>
        <v>0</v>
      </c>
      <c r="I36" s="26" t="str">
        <f>_xlfn.DISPIMG("ID_F71500AC6D0A40BA932AD17A09F98FF1",1)</f>
        <v>=DISPIMG("ID_F71500AC6D0A40BA932AD17A09F98FF1",1)</v>
      </c>
      <c r="J36" s="15"/>
    </row>
    <row r="37" s="1" customFormat="1" ht="108.7" spans="1:10">
      <c r="A37" s="14">
        <v>47</v>
      </c>
      <c r="B37" s="25" t="s">
        <v>67</v>
      </c>
      <c r="C37" s="26" t="s">
        <v>89</v>
      </c>
      <c r="D37" s="28" t="s">
        <v>90</v>
      </c>
      <c r="E37" s="26" t="s">
        <v>17</v>
      </c>
      <c r="F37" s="25">
        <v>2</v>
      </c>
      <c r="G37" s="18"/>
      <c r="H37" s="19">
        <f t="shared" si="0"/>
        <v>0</v>
      </c>
      <c r="I37" s="26" t="str">
        <f>_xlfn.DISPIMG("ID_870A9CEB5EFA43C2B4A9772BCABB428E",1)</f>
        <v>=DISPIMG("ID_870A9CEB5EFA43C2B4A9772BCABB428E",1)</v>
      </c>
      <c r="J37" s="15"/>
    </row>
    <row r="38" s="1" customFormat="1" ht="112.9" spans="1:10">
      <c r="A38" s="14">
        <v>48</v>
      </c>
      <c r="B38" s="25" t="s">
        <v>67</v>
      </c>
      <c r="C38" s="26" t="s">
        <v>91</v>
      </c>
      <c r="D38" s="28" t="s">
        <v>92</v>
      </c>
      <c r="E38" s="26" t="s">
        <v>93</v>
      </c>
      <c r="F38" s="25">
        <v>15</v>
      </c>
      <c r="G38" s="18"/>
      <c r="H38" s="19">
        <f t="shared" si="0"/>
        <v>0</v>
      </c>
      <c r="I38" s="26" t="str">
        <f>_xlfn.DISPIMG("ID_43F6CB9D1B1E4D4EAAE0DB2D21B81C0D",1)</f>
        <v>=DISPIMG("ID_43F6CB9D1B1E4D4EAAE0DB2D21B81C0D",1)</v>
      </c>
      <c r="J38" s="15"/>
    </row>
    <row r="39" s="1" customFormat="1" ht="112.8" spans="1:10">
      <c r="A39" s="14">
        <v>49</v>
      </c>
      <c r="B39" s="25" t="s">
        <v>67</v>
      </c>
      <c r="C39" s="26" t="s">
        <v>94</v>
      </c>
      <c r="D39" s="28" t="s">
        <v>95</v>
      </c>
      <c r="E39" s="26" t="s">
        <v>17</v>
      </c>
      <c r="F39" s="25">
        <v>2</v>
      </c>
      <c r="G39" s="18"/>
      <c r="H39" s="19">
        <f t="shared" si="0"/>
        <v>0</v>
      </c>
      <c r="I39" s="26" t="str">
        <f>_xlfn.DISPIMG("ID_06DD87A26A414BFBBE52805FAFF7FE0F",1)</f>
        <v>=DISPIMG("ID_06DD87A26A414BFBBE52805FAFF7FE0F",1)</v>
      </c>
      <c r="J39" s="15"/>
    </row>
    <row r="40" s="1" customFormat="1" ht="103.45" spans="1:10">
      <c r="A40" s="14">
        <v>50</v>
      </c>
      <c r="B40" s="25" t="s">
        <v>67</v>
      </c>
      <c r="C40" s="26" t="s">
        <v>96</v>
      </c>
      <c r="D40" s="28" t="s">
        <v>97</v>
      </c>
      <c r="E40" s="25" t="s">
        <v>38</v>
      </c>
      <c r="F40" s="25">
        <v>1</v>
      </c>
      <c r="G40" s="18"/>
      <c r="H40" s="19">
        <f t="shared" si="0"/>
        <v>0</v>
      </c>
      <c r="I40" s="26" t="str">
        <f>_xlfn.DISPIMG("ID_50FDCB32DCE84B5ABB5F483AA0D0E577",1)</f>
        <v>=DISPIMG("ID_50FDCB32DCE84B5ABB5F483AA0D0E577",1)</v>
      </c>
      <c r="J40" s="15"/>
    </row>
    <row r="41" s="1" customFormat="1" ht="117.4" spans="1:10">
      <c r="A41" s="14">
        <v>51</v>
      </c>
      <c r="B41" s="25" t="s">
        <v>67</v>
      </c>
      <c r="C41" s="26" t="s">
        <v>98</v>
      </c>
      <c r="D41" s="28" t="s">
        <v>99</v>
      </c>
      <c r="E41" s="25" t="s">
        <v>38</v>
      </c>
      <c r="F41" s="25">
        <v>1</v>
      </c>
      <c r="G41" s="18"/>
      <c r="H41" s="19">
        <f t="shared" si="0"/>
        <v>0</v>
      </c>
      <c r="I41" s="26" t="str">
        <f>_xlfn.DISPIMG("ID_13CB564A109647BAB2E411B2BEAA03C2",1)</f>
        <v>=DISPIMG("ID_13CB564A109647BAB2E411B2BEAA03C2",1)</v>
      </c>
      <c r="J41" s="15"/>
    </row>
    <row r="42" s="1" customFormat="1" ht="114.95" spans="1:10">
      <c r="A42" s="14">
        <v>52</v>
      </c>
      <c r="B42" s="25" t="s">
        <v>67</v>
      </c>
      <c r="C42" s="26" t="s">
        <v>100</v>
      </c>
      <c r="D42" s="28" t="s">
        <v>101</v>
      </c>
      <c r="E42" s="26" t="s">
        <v>51</v>
      </c>
      <c r="F42" s="25">
        <v>4</v>
      </c>
      <c r="G42" s="18"/>
      <c r="H42" s="19">
        <f t="shared" si="0"/>
        <v>0</v>
      </c>
      <c r="I42" s="26" t="str">
        <f>_xlfn.DISPIMG("ID_24B54E1807CE4C8BA490997CA42AD89D",1)</f>
        <v>=DISPIMG("ID_24B54E1807CE4C8BA490997CA42AD89D",1)</v>
      </c>
      <c r="J42" s="15"/>
    </row>
    <row r="43" s="1" customFormat="1" ht="111.25" spans="1:10">
      <c r="A43" s="14">
        <v>53</v>
      </c>
      <c r="B43" s="25" t="s">
        <v>67</v>
      </c>
      <c r="C43" s="26" t="s">
        <v>102</v>
      </c>
      <c r="D43" s="28" t="s">
        <v>103</v>
      </c>
      <c r="E43" s="26" t="s">
        <v>17</v>
      </c>
      <c r="F43" s="25">
        <v>15</v>
      </c>
      <c r="G43" s="18"/>
      <c r="H43" s="19">
        <f t="shared" si="0"/>
        <v>0</v>
      </c>
      <c r="I43" s="26" t="str">
        <f>_xlfn.DISPIMG("ID_64CF93043DC54E8386576235743229D9",1)</f>
        <v>=DISPIMG("ID_64CF93043DC54E8386576235743229D9",1)</v>
      </c>
      <c r="J43" s="15"/>
    </row>
    <row r="44" s="1" customFormat="1" ht="109.4" spans="1:10">
      <c r="A44" s="14">
        <v>55</v>
      </c>
      <c r="B44" s="25" t="s">
        <v>67</v>
      </c>
      <c r="C44" s="26" t="s">
        <v>104</v>
      </c>
      <c r="D44" s="28" t="s">
        <v>105</v>
      </c>
      <c r="E44" s="26" t="s">
        <v>93</v>
      </c>
      <c r="F44" s="25">
        <v>3</v>
      </c>
      <c r="G44" s="18"/>
      <c r="H44" s="19">
        <f t="shared" si="0"/>
        <v>0</v>
      </c>
      <c r="I44" s="26" t="str">
        <f>_xlfn.DISPIMG("ID_5BC0100A6F804FCD9C9BDC666BED4DF1",1)</f>
        <v>=DISPIMG("ID_5BC0100A6F804FCD9C9BDC666BED4DF1",1)</v>
      </c>
      <c r="J44" s="15"/>
    </row>
    <row r="45" s="1" customFormat="1" ht="116.7" spans="1:10">
      <c r="A45" s="14">
        <v>56</v>
      </c>
      <c r="B45" s="25" t="s">
        <v>67</v>
      </c>
      <c r="C45" s="26" t="s">
        <v>106</v>
      </c>
      <c r="D45" s="28" t="s">
        <v>107</v>
      </c>
      <c r="E45" s="25" t="s">
        <v>108</v>
      </c>
      <c r="F45" s="25">
        <v>8</v>
      </c>
      <c r="G45" s="18"/>
      <c r="H45" s="19">
        <f t="shared" si="0"/>
        <v>0</v>
      </c>
      <c r="I45" s="26" t="str">
        <f>_xlfn.DISPIMG("ID_B0645C8A44CD47EFAA93EB53E1991EB9",1)</f>
        <v>=DISPIMG("ID_B0645C8A44CD47EFAA93EB53E1991EB9",1)</v>
      </c>
      <c r="J45" s="15"/>
    </row>
    <row r="46" s="1" customFormat="1" ht="114.6" spans="1:10">
      <c r="A46" s="14">
        <v>57</v>
      </c>
      <c r="B46" s="25" t="s">
        <v>67</v>
      </c>
      <c r="C46" s="26" t="s">
        <v>109</v>
      </c>
      <c r="D46" s="28" t="s">
        <v>110</v>
      </c>
      <c r="E46" s="26" t="s">
        <v>111</v>
      </c>
      <c r="F46" s="25">
        <v>1</v>
      </c>
      <c r="G46" s="18"/>
      <c r="H46" s="19">
        <f t="shared" si="0"/>
        <v>0</v>
      </c>
      <c r="I46" s="26" t="str">
        <f>_xlfn.DISPIMG("ID_92D70AC726AA414AA6605E27D6C4C8C9",1)</f>
        <v>=DISPIMG("ID_92D70AC726AA414AA6605E27D6C4C8C9",1)</v>
      </c>
      <c r="J46" s="15"/>
    </row>
    <row r="47" s="1" customFormat="1" ht="95.55" spans="1:10">
      <c r="A47" s="14">
        <v>58</v>
      </c>
      <c r="B47" s="25" t="s">
        <v>67</v>
      </c>
      <c r="C47" s="26" t="s">
        <v>112</v>
      </c>
      <c r="D47" s="28" t="s">
        <v>113</v>
      </c>
      <c r="E47" s="26" t="s">
        <v>108</v>
      </c>
      <c r="F47" s="25">
        <v>3</v>
      </c>
      <c r="G47" s="18"/>
      <c r="H47" s="19">
        <f t="shared" si="0"/>
        <v>0</v>
      </c>
      <c r="I47" s="26" t="str">
        <f>_xlfn.DISPIMG("ID_4F61EC265B68404E975EDC39B35246FF",1)</f>
        <v>=DISPIMG("ID_4F61EC265B68404E975EDC39B35246FF",1)</v>
      </c>
      <c r="J47" s="15"/>
    </row>
    <row r="48" s="1" customFormat="1" ht="103.35" spans="1:10">
      <c r="A48" s="14">
        <v>59</v>
      </c>
      <c r="B48" s="25" t="s">
        <v>67</v>
      </c>
      <c r="C48" s="26" t="s">
        <v>112</v>
      </c>
      <c r="D48" s="28" t="s">
        <v>114</v>
      </c>
      <c r="E48" s="26" t="s">
        <v>108</v>
      </c>
      <c r="F48" s="25">
        <v>4</v>
      </c>
      <c r="G48" s="18"/>
      <c r="H48" s="19">
        <f t="shared" si="0"/>
        <v>0</v>
      </c>
      <c r="I48" s="26" t="str">
        <f>_xlfn.DISPIMG("ID_3159E0FE888F4154AE6E4370D5F5E36A",1)</f>
        <v>=DISPIMG("ID_3159E0FE888F4154AE6E4370D5F5E36A",1)</v>
      </c>
      <c r="J48" s="15"/>
    </row>
    <row r="49" s="1" customFormat="1" ht="111.85" spans="1:10">
      <c r="A49" s="14">
        <v>60</v>
      </c>
      <c r="B49" s="25" t="s">
        <v>67</v>
      </c>
      <c r="C49" s="26" t="s">
        <v>115</v>
      </c>
      <c r="D49" s="28" t="s">
        <v>116</v>
      </c>
      <c r="E49" s="26" t="s">
        <v>33</v>
      </c>
      <c r="F49" s="25">
        <v>3</v>
      </c>
      <c r="G49" s="18"/>
      <c r="H49" s="19">
        <f t="shared" si="0"/>
        <v>0</v>
      </c>
      <c r="I49" s="26" t="str">
        <f>_xlfn.DISPIMG("ID_42473ED2D9FD4D8488B0936272BD8F8B",1)</f>
        <v>=DISPIMG("ID_42473ED2D9FD4D8488B0936272BD8F8B",1)</v>
      </c>
      <c r="J49" s="15"/>
    </row>
    <row r="50" s="1" customFormat="1" ht="114.25" spans="1:10">
      <c r="A50" s="14">
        <v>61</v>
      </c>
      <c r="B50" s="25" t="s">
        <v>67</v>
      </c>
      <c r="C50" s="26" t="s">
        <v>117</v>
      </c>
      <c r="D50" s="28" t="s">
        <v>118</v>
      </c>
      <c r="E50" s="25" t="s">
        <v>51</v>
      </c>
      <c r="F50" s="25">
        <v>8</v>
      </c>
      <c r="G50" s="18"/>
      <c r="H50" s="19">
        <f t="shared" si="0"/>
        <v>0</v>
      </c>
      <c r="I50" s="26" t="str">
        <f>_xlfn.DISPIMG("ID_C5454EF7298C4EECB60E3C3E53D901C7",1)</f>
        <v>=DISPIMG("ID_C5454EF7298C4EECB60E3C3E53D901C7",1)</v>
      </c>
      <c r="J50" s="15"/>
    </row>
    <row r="51" s="1" customFormat="1" ht="111" spans="1:10">
      <c r="A51" s="14">
        <v>62</v>
      </c>
      <c r="B51" s="25" t="s">
        <v>67</v>
      </c>
      <c r="C51" s="26" t="s">
        <v>119</v>
      </c>
      <c r="D51" s="28" t="s">
        <v>120</v>
      </c>
      <c r="E51" s="25" t="s">
        <v>108</v>
      </c>
      <c r="F51" s="25">
        <v>10</v>
      </c>
      <c r="G51" s="18"/>
      <c r="H51" s="19">
        <f t="shared" si="0"/>
        <v>0</v>
      </c>
      <c r="I51" s="26" t="str">
        <f>_xlfn.DISPIMG("ID_7D857A8F8DB64511A114E19D92AE4B37",1)</f>
        <v>=DISPIMG("ID_7D857A8F8DB64511A114E19D92AE4B37",1)</v>
      </c>
      <c r="J51" s="15"/>
    </row>
    <row r="52" s="1" customFormat="1" ht="110.55" spans="1:10">
      <c r="A52" s="14">
        <v>63</v>
      </c>
      <c r="B52" s="25" t="s">
        <v>67</v>
      </c>
      <c r="C52" s="26" t="s">
        <v>121</v>
      </c>
      <c r="D52" s="28" t="s">
        <v>122</v>
      </c>
      <c r="E52" s="26" t="s">
        <v>17</v>
      </c>
      <c r="F52" s="25">
        <v>6</v>
      </c>
      <c r="G52" s="18"/>
      <c r="H52" s="19">
        <f t="shared" si="0"/>
        <v>0</v>
      </c>
      <c r="I52" s="26" t="str">
        <f>_xlfn.DISPIMG("ID_C63F984EF76F4AB1B2EC12CE4DF54244",1)</f>
        <v>=DISPIMG("ID_C63F984EF76F4AB1B2EC12CE4DF54244",1)</v>
      </c>
      <c r="J52" s="15"/>
    </row>
    <row r="53" s="1" customFormat="1" ht="111.55" spans="1:10">
      <c r="A53" s="14">
        <v>64</v>
      </c>
      <c r="B53" s="25" t="s">
        <v>67</v>
      </c>
      <c r="C53" s="26" t="s">
        <v>121</v>
      </c>
      <c r="D53" s="28" t="s">
        <v>123</v>
      </c>
      <c r="E53" s="26" t="s">
        <v>17</v>
      </c>
      <c r="F53" s="25">
        <v>4</v>
      </c>
      <c r="G53" s="18"/>
      <c r="H53" s="19">
        <f t="shared" si="0"/>
        <v>0</v>
      </c>
      <c r="I53" s="26" t="str">
        <f>_xlfn.DISPIMG("ID_8994B850EB644CD088777147213AEEDE",1)</f>
        <v>=DISPIMG("ID_8994B850EB644CD088777147213AEEDE",1)</v>
      </c>
      <c r="J53" s="15"/>
    </row>
    <row r="54" s="1" customFormat="1" ht="110.7" spans="1:10">
      <c r="A54" s="14">
        <v>65</v>
      </c>
      <c r="B54" s="25" t="s">
        <v>67</v>
      </c>
      <c r="C54" s="26" t="s">
        <v>124</v>
      </c>
      <c r="D54" s="28" t="s">
        <v>125</v>
      </c>
      <c r="E54" s="26" t="s">
        <v>70</v>
      </c>
      <c r="F54" s="25">
        <v>10</v>
      </c>
      <c r="G54" s="18"/>
      <c r="H54" s="19">
        <f t="shared" si="0"/>
        <v>0</v>
      </c>
      <c r="I54" s="26" t="str">
        <f>_xlfn.DISPIMG("ID_8A1ADE7745C4493F922EAB6A0EDDAC99",1)</f>
        <v>=DISPIMG("ID_8A1ADE7745C4493F922EAB6A0EDDAC99",1)</v>
      </c>
      <c r="J54" s="15"/>
    </row>
    <row r="55" s="1" customFormat="1" ht="109.95" spans="1:10">
      <c r="A55" s="14">
        <v>66</v>
      </c>
      <c r="B55" s="25" t="s">
        <v>67</v>
      </c>
      <c r="C55" s="26" t="s">
        <v>126</v>
      </c>
      <c r="D55" s="28" t="s">
        <v>127</v>
      </c>
      <c r="E55" s="26" t="s">
        <v>70</v>
      </c>
      <c r="F55" s="25">
        <v>5</v>
      </c>
      <c r="G55" s="18"/>
      <c r="H55" s="18">
        <f t="shared" si="0"/>
        <v>0</v>
      </c>
      <c r="I55" s="26" t="str">
        <f>_xlfn.DISPIMG("ID_FD5D88C292424DA38E31054B2932610E",1)</f>
        <v>=DISPIMG("ID_FD5D88C292424DA38E31054B2932610E",1)</v>
      </c>
      <c r="J55" s="12"/>
    </row>
    <row r="56" s="1" customFormat="1" ht="109.8" spans="1:10">
      <c r="A56" s="14">
        <v>67</v>
      </c>
      <c r="B56" s="25" t="s">
        <v>67</v>
      </c>
      <c r="C56" s="26" t="s">
        <v>128</v>
      </c>
      <c r="D56" s="28" t="s">
        <v>129</v>
      </c>
      <c r="E56" s="25" t="s">
        <v>17</v>
      </c>
      <c r="F56" s="25">
        <v>10</v>
      </c>
      <c r="G56" s="18"/>
      <c r="H56" s="19">
        <f t="shared" si="0"/>
        <v>0</v>
      </c>
      <c r="I56" s="26" t="str">
        <f>_xlfn.DISPIMG("ID_381ED3EDF06243C59B4FF585655E46A6",1)</f>
        <v>=DISPIMG("ID_381ED3EDF06243C59B4FF585655E46A6",1)</v>
      </c>
      <c r="J56" s="15"/>
    </row>
    <row r="57" s="1" customFormat="1" ht="90" spans="1:10">
      <c r="A57" s="14">
        <v>68</v>
      </c>
      <c r="B57" s="25" t="s">
        <v>67</v>
      </c>
      <c r="C57" s="26" t="s">
        <v>130</v>
      </c>
      <c r="D57" s="28" t="s">
        <v>131</v>
      </c>
      <c r="E57" s="26" t="s">
        <v>17</v>
      </c>
      <c r="F57" s="25">
        <v>1</v>
      </c>
      <c r="G57" s="18"/>
      <c r="H57" s="19">
        <f t="shared" si="0"/>
        <v>0</v>
      </c>
      <c r="I57" s="26" t="str">
        <f>_xlfn.DISPIMG("ID_B0652AAAD89442AA8DE5ED461EA805B1",1)</f>
        <v>=DISPIMG("ID_B0652AAAD89442AA8DE5ED461EA805B1",1)</v>
      </c>
      <c r="J57" s="15"/>
    </row>
    <row r="58" s="1" customFormat="1" ht="109.15" spans="1:10">
      <c r="A58" s="14">
        <v>69</v>
      </c>
      <c r="B58" s="25" t="s">
        <v>67</v>
      </c>
      <c r="C58" s="26" t="s">
        <v>132</v>
      </c>
      <c r="D58" s="28" t="s">
        <v>133</v>
      </c>
      <c r="E58" s="26" t="s">
        <v>17</v>
      </c>
      <c r="F58" s="25">
        <v>3</v>
      </c>
      <c r="G58" s="18"/>
      <c r="H58" s="18">
        <f t="shared" si="0"/>
        <v>0</v>
      </c>
      <c r="I58" s="26" t="str">
        <f>_xlfn.DISPIMG("ID_292A6332AC1E4A978681C0FF491A74C9",1)</f>
        <v>=DISPIMG("ID_292A6332AC1E4A978681C0FF491A74C9",1)</v>
      </c>
      <c r="J58" s="12"/>
    </row>
    <row r="59" s="1" customFormat="1" ht="94.6" spans="1:10">
      <c r="A59" s="14">
        <v>70</v>
      </c>
      <c r="B59" s="25" t="s">
        <v>67</v>
      </c>
      <c r="C59" s="26" t="s">
        <v>134</v>
      </c>
      <c r="D59" s="28" t="s">
        <v>135</v>
      </c>
      <c r="E59" s="26" t="s">
        <v>70</v>
      </c>
      <c r="F59" s="25">
        <v>2</v>
      </c>
      <c r="G59" s="18"/>
      <c r="H59" s="19">
        <f t="shared" si="0"/>
        <v>0</v>
      </c>
      <c r="I59" s="26" t="str">
        <f>_xlfn.DISPIMG("ID_8F2ACC7D2DD84F369E236930C5271ADA",1)</f>
        <v>=DISPIMG("ID_8F2ACC7D2DD84F369E236930C5271ADA",1)</v>
      </c>
      <c r="J59" s="15"/>
    </row>
    <row r="60" s="1" customFormat="1" ht="101.35" spans="1:10">
      <c r="A60" s="14">
        <v>71</v>
      </c>
      <c r="B60" s="25" t="s">
        <v>67</v>
      </c>
      <c r="C60" s="26" t="s">
        <v>136</v>
      </c>
      <c r="D60" s="28" t="s">
        <v>137</v>
      </c>
      <c r="E60" s="25" t="s">
        <v>38</v>
      </c>
      <c r="F60" s="25">
        <v>1</v>
      </c>
      <c r="G60" s="18"/>
      <c r="H60" s="19">
        <f t="shared" si="0"/>
        <v>0</v>
      </c>
      <c r="I60" s="26" t="str">
        <f>_xlfn.DISPIMG("ID_C545C450062A400A8EFBBE37909142C5",1)</f>
        <v>=DISPIMG("ID_C545C450062A400A8EFBBE37909142C5",1)</v>
      </c>
      <c r="J60" s="15"/>
    </row>
    <row r="61" s="1" customFormat="1" ht="100.3" spans="1:10">
      <c r="A61" s="14">
        <v>72</v>
      </c>
      <c r="B61" s="25" t="s">
        <v>67</v>
      </c>
      <c r="C61" s="26" t="s">
        <v>138</v>
      </c>
      <c r="D61" s="28" t="s">
        <v>139</v>
      </c>
      <c r="E61" s="25" t="s">
        <v>38</v>
      </c>
      <c r="F61" s="25">
        <v>1</v>
      </c>
      <c r="G61" s="18"/>
      <c r="H61" s="19">
        <f t="shared" si="0"/>
        <v>0</v>
      </c>
      <c r="I61" s="26" t="str">
        <f>_xlfn.DISPIMG("ID_A7259AD7EE164DD79EB24443DA8922B5",1)</f>
        <v>=DISPIMG("ID_A7259AD7EE164DD79EB24443DA8922B5",1)</v>
      </c>
      <c r="J61" s="15"/>
    </row>
    <row r="62" s="1" customFormat="1" ht="115" spans="1:10">
      <c r="A62" s="14">
        <v>73</v>
      </c>
      <c r="B62" s="25" t="s">
        <v>67</v>
      </c>
      <c r="C62" s="26" t="s">
        <v>140</v>
      </c>
      <c r="D62" s="28" t="s">
        <v>141</v>
      </c>
      <c r="E62" s="25" t="s">
        <v>38</v>
      </c>
      <c r="F62" s="25">
        <v>5</v>
      </c>
      <c r="G62" s="18"/>
      <c r="H62" s="19">
        <f t="shared" si="0"/>
        <v>0</v>
      </c>
      <c r="I62" s="26" t="str">
        <f>_xlfn.DISPIMG("ID_CCBB6227F9634FAF99B552EC4861CEAB",1)</f>
        <v>=DISPIMG("ID_CCBB6227F9634FAF99B552EC4861CEAB",1)</v>
      </c>
      <c r="J62" s="15"/>
    </row>
    <row r="63" s="1" customFormat="1" ht="111.45" spans="1:10">
      <c r="A63" s="14">
        <v>74</v>
      </c>
      <c r="B63" s="25" t="s">
        <v>67</v>
      </c>
      <c r="C63" s="26" t="s">
        <v>142</v>
      </c>
      <c r="D63" s="28" t="s">
        <v>143</v>
      </c>
      <c r="E63" s="25" t="s">
        <v>17</v>
      </c>
      <c r="F63" s="25">
        <v>1</v>
      </c>
      <c r="G63" s="18"/>
      <c r="H63" s="18">
        <f t="shared" si="0"/>
        <v>0</v>
      </c>
      <c r="I63" s="26" t="str">
        <f>_xlfn.DISPIMG("ID_2B049E02624045EDA4F927F706736338",1)</f>
        <v>=DISPIMG("ID_2B049E02624045EDA4F927F706736338",1)</v>
      </c>
      <c r="J63" s="12"/>
    </row>
    <row r="64" s="1" customFormat="1" ht="108.65" spans="1:10">
      <c r="A64" s="14">
        <v>75</v>
      </c>
      <c r="B64" s="25" t="s">
        <v>67</v>
      </c>
      <c r="C64" s="26" t="s">
        <v>144</v>
      </c>
      <c r="D64" s="28" t="s">
        <v>145</v>
      </c>
      <c r="E64" s="26" t="s">
        <v>33</v>
      </c>
      <c r="F64" s="25">
        <v>10</v>
      </c>
      <c r="G64" s="18"/>
      <c r="H64" s="19">
        <f t="shared" si="0"/>
        <v>0</v>
      </c>
      <c r="I64" s="26" t="str">
        <f>_xlfn.DISPIMG("ID_8521FEF639884214AC828CAEE5A086B3",1)</f>
        <v>=DISPIMG("ID_8521FEF639884214AC828CAEE5A086B3",1)</v>
      </c>
      <c r="J64" s="15"/>
    </row>
    <row r="65" s="1" customFormat="1" ht="111.45" spans="1:10">
      <c r="A65" s="14">
        <v>76</v>
      </c>
      <c r="B65" s="25" t="s">
        <v>67</v>
      </c>
      <c r="C65" s="26" t="s">
        <v>146</v>
      </c>
      <c r="D65" s="28" t="s">
        <v>147</v>
      </c>
      <c r="E65" s="26" t="s">
        <v>38</v>
      </c>
      <c r="F65" s="25">
        <v>10</v>
      </c>
      <c r="G65" s="18"/>
      <c r="H65" s="19">
        <f t="shared" si="0"/>
        <v>0</v>
      </c>
      <c r="I65" s="26" t="str">
        <f>_xlfn.DISPIMG("ID_9546A2C169864DDE9C09E887E1706D63",1)</f>
        <v>=DISPIMG("ID_9546A2C169864DDE9C09E887E1706D63",1)</v>
      </c>
      <c r="J65" s="15"/>
    </row>
    <row r="66" s="1" customFormat="1" ht="110.95" spans="1:10">
      <c r="A66" s="14">
        <v>77</v>
      </c>
      <c r="B66" s="25" t="s">
        <v>67</v>
      </c>
      <c r="C66" s="26" t="s">
        <v>148</v>
      </c>
      <c r="D66" s="28" t="s">
        <v>149</v>
      </c>
      <c r="E66" s="26" t="s">
        <v>108</v>
      </c>
      <c r="F66" s="25">
        <v>3</v>
      </c>
      <c r="G66" s="18"/>
      <c r="H66" s="19">
        <f t="shared" si="0"/>
        <v>0</v>
      </c>
      <c r="I66" s="26" t="str">
        <f>_xlfn.DISPIMG("ID_30CE1DDDA49C42FFB002D6D04ED3E46C",1)</f>
        <v>=DISPIMG("ID_30CE1DDDA49C42FFB002D6D04ED3E46C",1)</v>
      </c>
      <c r="J66" s="15"/>
    </row>
    <row r="67" s="1" customFormat="1" ht="109.8" spans="1:10">
      <c r="A67" s="14">
        <v>78</v>
      </c>
      <c r="B67" s="25" t="s">
        <v>67</v>
      </c>
      <c r="C67" s="26" t="s">
        <v>150</v>
      </c>
      <c r="D67" s="28" t="s">
        <v>151</v>
      </c>
      <c r="E67" s="26" t="s">
        <v>152</v>
      </c>
      <c r="F67" s="25">
        <v>5</v>
      </c>
      <c r="G67" s="18"/>
      <c r="H67" s="19">
        <f t="shared" ref="H67:H78" si="1">G67*F67</f>
        <v>0</v>
      </c>
      <c r="I67" s="26" t="str">
        <f>_xlfn.DISPIMG("ID_C021A67311994ED9A6A84B6BA519EF73",1)</f>
        <v>=DISPIMG("ID_C021A67311994ED9A6A84B6BA519EF73",1)</v>
      </c>
      <c r="J67" s="15"/>
    </row>
    <row r="68" s="1" customFormat="1" ht="114.65" spans="1:10">
      <c r="A68" s="14">
        <v>79</v>
      </c>
      <c r="B68" s="25" t="s">
        <v>67</v>
      </c>
      <c r="C68" s="26" t="s">
        <v>153</v>
      </c>
      <c r="D68" s="28" t="s">
        <v>154</v>
      </c>
      <c r="E68" s="26" t="s">
        <v>17</v>
      </c>
      <c r="F68" s="25">
        <v>10</v>
      </c>
      <c r="G68" s="18"/>
      <c r="H68" s="19">
        <f t="shared" si="1"/>
        <v>0</v>
      </c>
      <c r="I68" s="26" t="str">
        <f>_xlfn.DISPIMG("ID_26664C3605854C70948ACFA733C264EC",1)</f>
        <v>=DISPIMG("ID_26664C3605854C70948ACFA733C264EC",1)</v>
      </c>
      <c r="J68" s="15"/>
    </row>
    <row r="69" s="1" customFormat="1" ht="101.5" spans="1:10">
      <c r="A69" s="14">
        <v>80</v>
      </c>
      <c r="B69" s="25" t="s">
        <v>67</v>
      </c>
      <c r="C69" s="26" t="s">
        <v>155</v>
      </c>
      <c r="D69" s="28" t="s">
        <v>156</v>
      </c>
      <c r="E69" s="26" t="s">
        <v>51</v>
      </c>
      <c r="F69" s="25">
        <v>5</v>
      </c>
      <c r="G69" s="18"/>
      <c r="H69" s="19">
        <f t="shared" si="1"/>
        <v>0</v>
      </c>
      <c r="I69" s="26" t="str">
        <f>_xlfn.DISPIMG("ID_F748099B96FB484581981FADE60BDD74",1)</f>
        <v>=DISPIMG("ID_F748099B96FB484581981FADE60BDD74",1)</v>
      </c>
      <c r="J69" s="15"/>
    </row>
    <row r="70" s="1" customFormat="1" ht="111.25" spans="1:10">
      <c r="A70" s="14">
        <v>81</v>
      </c>
      <c r="B70" s="25" t="s">
        <v>67</v>
      </c>
      <c r="C70" s="26" t="s">
        <v>157</v>
      </c>
      <c r="D70" s="28" t="s">
        <v>158</v>
      </c>
      <c r="E70" s="26" t="s">
        <v>159</v>
      </c>
      <c r="F70" s="25">
        <v>5</v>
      </c>
      <c r="G70" s="18"/>
      <c r="H70" s="19">
        <f t="shared" si="1"/>
        <v>0</v>
      </c>
      <c r="I70" s="26" t="str">
        <f>_xlfn.DISPIMG("ID_A5C1828524014F44B368D61F1BBFB9BB",1)</f>
        <v>=DISPIMG("ID_A5C1828524014F44B368D61F1BBFB9BB",1)</v>
      </c>
      <c r="J70" s="15"/>
    </row>
    <row r="71" s="1" customFormat="1" ht="100.8" spans="1:10">
      <c r="A71" s="14">
        <v>82</v>
      </c>
      <c r="B71" s="25" t="s">
        <v>67</v>
      </c>
      <c r="C71" s="26" t="s">
        <v>160</v>
      </c>
      <c r="D71" s="29" t="s">
        <v>161</v>
      </c>
      <c r="E71" s="26" t="s">
        <v>51</v>
      </c>
      <c r="F71" s="25">
        <v>1</v>
      </c>
      <c r="G71" s="18"/>
      <c r="H71" s="18">
        <f t="shared" si="1"/>
        <v>0</v>
      </c>
      <c r="I71" s="26" t="str">
        <f>_xlfn.DISPIMG("ID_6FE975092929496D8145CBDE7E74589E",1)</f>
        <v>=DISPIMG("ID_6FE975092929496D8145CBDE7E74589E",1)</v>
      </c>
      <c r="J71" s="12"/>
    </row>
    <row r="72" s="1" customFormat="1" ht="108.65" spans="1:10">
      <c r="A72" s="14">
        <v>83</v>
      </c>
      <c r="B72" s="25" t="s">
        <v>67</v>
      </c>
      <c r="C72" s="26" t="s">
        <v>162</v>
      </c>
      <c r="D72" s="30" t="s">
        <v>163</v>
      </c>
      <c r="E72" s="26" t="s">
        <v>17</v>
      </c>
      <c r="F72" s="25">
        <v>1</v>
      </c>
      <c r="G72" s="18"/>
      <c r="H72" s="19">
        <f t="shared" si="1"/>
        <v>0</v>
      </c>
      <c r="I72" s="26" t="str">
        <f>_xlfn.DISPIMG("ID_4830B34D65584205A1B76A727B9F2824",1)</f>
        <v>=DISPIMG("ID_4830B34D65584205A1B76A727B9F2824",1)</v>
      </c>
      <c r="J72" s="15"/>
    </row>
    <row r="73" s="1" customFormat="1" ht="88.15" spans="1:10">
      <c r="A73" s="14">
        <v>84</v>
      </c>
      <c r="B73" s="25" t="s">
        <v>67</v>
      </c>
      <c r="C73" s="31" t="s">
        <v>164</v>
      </c>
      <c r="D73" s="32" t="s">
        <v>165</v>
      </c>
      <c r="E73" s="33" t="s">
        <v>14</v>
      </c>
      <c r="F73" s="25">
        <v>1</v>
      </c>
      <c r="G73" s="18"/>
      <c r="H73" s="19">
        <f t="shared" si="1"/>
        <v>0</v>
      </c>
      <c r="I73" s="26" t="str">
        <f>_xlfn.DISPIMG("ID_AF563779D90B483F93CECB1026517C40",1)</f>
        <v>=DISPIMG("ID_AF563779D90B483F93CECB1026517C40",1)</v>
      </c>
      <c r="J73" s="15"/>
    </row>
    <row r="74" s="1" customFormat="1" ht="111" spans="1:10">
      <c r="A74" s="14">
        <v>85</v>
      </c>
      <c r="B74" s="25" t="s">
        <v>67</v>
      </c>
      <c r="C74" s="34" t="s">
        <v>166</v>
      </c>
      <c r="D74" s="20" t="s">
        <v>167</v>
      </c>
      <c r="E74" s="35" t="s">
        <v>17</v>
      </c>
      <c r="F74" s="36">
        <v>10</v>
      </c>
      <c r="G74" s="18"/>
      <c r="H74" s="19">
        <f t="shared" si="1"/>
        <v>0</v>
      </c>
      <c r="I74" s="37" t="str">
        <f>_xlfn.DISPIMG("ID_D2A6B0C767884A398B8E4ECA09C36AA7",1)</f>
        <v>=DISPIMG("ID_D2A6B0C767884A398B8E4ECA09C36AA7",1)</v>
      </c>
      <c r="J74" s="15"/>
    </row>
    <row r="75" s="1" customFormat="1" ht="109.8" spans="1:10">
      <c r="A75" s="14">
        <v>86</v>
      </c>
      <c r="B75" s="25" t="s">
        <v>67</v>
      </c>
      <c r="C75" s="37" t="s">
        <v>168</v>
      </c>
      <c r="D75" s="38" t="s">
        <v>169</v>
      </c>
      <c r="E75" s="37" t="s">
        <v>17</v>
      </c>
      <c r="F75" s="36">
        <v>1</v>
      </c>
      <c r="G75" s="18"/>
      <c r="H75" s="19">
        <f t="shared" si="1"/>
        <v>0</v>
      </c>
      <c r="I75" s="37" t="str">
        <f>_xlfn.DISPIMG("ID_28972C9242BC4FD098FE9B457C3B9437",1)</f>
        <v>=DISPIMG("ID_28972C9242BC4FD098FE9B457C3B9437",1)</v>
      </c>
      <c r="J75" s="15"/>
    </row>
    <row r="76" s="1" customFormat="1" ht="93" customHeight="1" spans="1:10">
      <c r="A76" s="14">
        <v>88</v>
      </c>
      <c r="B76" s="12" t="s">
        <v>67</v>
      </c>
      <c r="C76" s="39" t="s">
        <v>170</v>
      </c>
      <c r="D76" s="40" t="s">
        <v>171</v>
      </c>
      <c r="E76" s="41" t="s">
        <v>17</v>
      </c>
      <c r="F76" s="42">
        <v>4</v>
      </c>
      <c r="G76" s="18"/>
      <c r="H76" s="19">
        <f t="shared" si="1"/>
        <v>0</v>
      </c>
      <c r="I76" s="41" t="str">
        <f>_xlfn.DISPIMG("ID_8344982E648342919B0E120DD6AB3D9B",1)</f>
        <v>=DISPIMG("ID_8344982E648342919B0E120DD6AB3D9B",1)</v>
      </c>
      <c r="J76" s="15"/>
    </row>
    <row r="77" s="1" customFormat="1" ht="118.5" spans="1:10">
      <c r="A77" s="14">
        <v>89</v>
      </c>
      <c r="B77" s="12" t="s">
        <v>67</v>
      </c>
      <c r="C77" s="43" t="s">
        <v>172</v>
      </c>
      <c r="D77" s="20" t="s">
        <v>173</v>
      </c>
      <c r="E77" s="12" t="s">
        <v>33</v>
      </c>
      <c r="F77" s="12">
        <v>2</v>
      </c>
      <c r="G77" s="18"/>
      <c r="H77" s="18">
        <f t="shared" si="1"/>
        <v>0</v>
      </c>
      <c r="I77" s="12" t="str">
        <f>_xlfn.DISPIMG("ID_D8E22BB7871245B092D21A8B238D0548",1)</f>
        <v>=DISPIMG("ID_D8E22BB7871245B092D21A8B238D0548",1)</v>
      </c>
      <c r="J77" s="44"/>
    </row>
    <row r="78" s="1" customFormat="1" ht="113.25" spans="1:10">
      <c r="A78" s="14">
        <v>90</v>
      </c>
      <c r="B78" s="12" t="s">
        <v>67</v>
      </c>
      <c r="C78" s="45" t="s">
        <v>174</v>
      </c>
      <c r="D78" s="46" t="s">
        <v>175</v>
      </c>
      <c r="E78" s="47" t="s">
        <v>111</v>
      </c>
      <c r="F78" s="47">
        <v>2</v>
      </c>
      <c r="G78" s="18"/>
      <c r="H78" s="19">
        <f t="shared" si="1"/>
        <v>0</v>
      </c>
      <c r="I78" s="47" t="str">
        <f>_xlfn.DISPIMG("ID_F78556891CBE45A59FCFF2371037A50B",1)</f>
        <v>=DISPIMG("ID_F78556891CBE45A59FCFF2371037A50B",1)</v>
      </c>
      <c r="J78" s="15"/>
    </row>
    <row r="79" s="4" customFormat="1" ht="36" customHeight="1" spans="1:10">
      <c r="A79" s="14">
        <v>91</v>
      </c>
      <c r="B79" s="48"/>
      <c r="C79" s="48"/>
      <c r="D79" s="48"/>
      <c r="E79" s="48"/>
      <c r="F79" s="48"/>
      <c r="G79" s="48"/>
      <c r="H79" s="49">
        <f>SUM(H3:H78)</f>
        <v>0</v>
      </c>
      <c r="I79" s="50"/>
      <c r="J79" s="51"/>
    </row>
    <row r="80" ht="23" customHeight="1" spans="1:10">
      <c r="A80" s="14">
        <v>92</v>
      </c>
      <c r="B80" s="48"/>
      <c r="C80" s="48"/>
      <c r="D80" s="48"/>
      <c r="E80" s="48"/>
      <c r="F80" s="48"/>
      <c r="G80" s="48"/>
      <c r="H80" s="52">
        <v>0.13</v>
      </c>
      <c r="I80" s="50"/>
      <c r="J80" s="51" t="s">
        <v>176</v>
      </c>
    </row>
    <row r="81" ht="22" customHeight="1" spans="1:10">
      <c r="A81" s="14">
        <v>93</v>
      </c>
      <c r="B81" s="48"/>
      <c r="C81" s="48"/>
      <c r="D81" s="48"/>
      <c r="E81" s="48"/>
      <c r="F81" s="48"/>
      <c r="G81" s="48"/>
      <c r="H81" s="49">
        <f>H79*(1+H80)</f>
        <v>0</v>
      </c>
      <c r="I81" s="50"/>
      <c r="J81" s="51"/>
    </row>
  </sheetData>
  <sheetProtection formatCells="0" formatColumns="0" formatRows="0" insertRows="0" insertColumns="0" insertHyperlinks="0" deleteColumns="0" deleteRows="0" sort="0" autoFilter="0" pivotTables="0"/>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客服+办公类物料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28414</dc:creator>
  <cp:lastModifiedBy>南部之星</cp:lastModifiedBy>
  <dcterms:created xsi:type="dcterms:W3CDTF">2026-09-03T06:20:00Z</dcterms:created>
  <dcterms:modified xsi:type="dcterms:W3CDTF">2026-09-09T00:52:34Z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AC0F401C92B84143AE47444A98C02D42_11</vt:lpwstr>
  </property>
  <property fmtid="{D5CDD505-2E9C-101B-9397-08002B2CF9AE}" pid="3" name="KSOProductBuildVer">
    <vt:lpwstr>2052-12.1.0.28505</vt:lpwstr>
  </property>
  <property fmtid="{D5CDD505-2E9C-101B-9397-08002B2CF9AE}" pid="4" name="CalculationRule">
    <vt:i4>1</vt:i4>
  </property>
</Properties>
</file>